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510"/>
  <workbookPr/>
  <mc:AlternateContent xmlns:mc="http://schemas.openxmlformats.org/markup-compatibility/2006">
    <mc:Choice Requires="x15">
      <x15ac:absPath xmlns:x15ac="http://schemas.microsoft.com/office/spreadsheetml/2010/11/ac" url="/Users/fundasarioglu/Desktop/"/>
    </mc:Choice>
  </mc:AlternateContent>
  <bookViews>
    <workbookView xWindow="0" yWindow="0" windowWidth="28800" windowHeight="18000"/>
  </bookViews>
  <sheets>
    <sheet name="Hoofdstuk 8" sheetId="1" r:id="rId1"/>
    <sheet name="Hoofdstuk 9" sheetId="2" r:id="rId2"/>
    <sheet name="Hoofdstuk 11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H15" i="3"/>
  <c r="H11" i="3"/>
  <c r="I17" i="3"/>
  <c r="J28" i="3"/>
  <c r="C26" i="3"/>
  <c r="C27" i="3"/>
  <c r="C28" i="3"/>
  <c r="J27" i="3"/>
  <c r="J26" i="3"/>
  <c r="H10" i="3"/>
  <c r="I12" i="3"/>
  <c r="J22" i="3"/>
  <c r="C21" i="3"/>
  <c r="C20" i="3"/>
  <c r="C22" i="3"/>
  <c r="J21" i="3"/>
  <c r="J20" i="3"/>
  <c r="I7" i="3"/>
  <c r="F71" i="2"/>
  <c r="F69" i="2"/>
  <c r="F66" i="2"/>
  <c r="D54" i="2"/>
  <c r="D55" i="2"/>
  <c r="D57" i="2"/>
  <c r="I18" i="2"/>
  <c r="J15" i="2"/>
  <c r="I2" i="2"/>
  <c r="I4" i="2"/>
  <c r="J11" i="2"/>
  <c r="J7" i="2"/>
  <c r="J6" i="2"/>
  <c r="I31" i="2"/>
  <c r="I27" i="2"/>
  <c r="J28" i="2"/>
  <c r="J32" i="2"/>
  <c r="J8" i="2"/>
  <c r="I23" i="2"/>
  <c r="J24" i="2"/>
  <c r="H68" i="1"/>
  <c r="I54" i="1"/>
  <c r="I53" i="1"/>
  <c r="I55" i="1"/>
  <c r="H64" i="1"/>
  <c r="C81" i="1"/>
  <c r="I69" i="1"/>
  <c r="J81" i="1"/>
  <c r="F82" i="1"/>
  <c r="H58" i="1"/>
  <c r="C74" i="1"/>
  <c r="I65" i="1"/>
  <c r="J74" i="1"/>
  <c r="F75" i="1"/>
  <c r="H33" i="1"/>
  <c r="I34" i="1"/>
  <c r="J44" i="1"/>
  <c r="I24" i="1"/>
  <c r="I25" i="1"/>
  <c r="I26" i="1"/>
  <c r="H29" i="1"/>
  <c r="C44" i="1"/>
  <c r="F45" i="1"/>
  <c r="G47" i="1"/>
  <c r="H23" i="1"/>
  <c r="I30" i="1"/>
  <c r="J37" i="1"/>
  <c r="F38" i="1"/>
</calcChain>
</file>

<file path=xl/sharedStrings.xml><?xml version="1.0" encoding="utf-8"?>
<sst xmlns="http://schemas.openxmlformats.org/spreadsheetml/2006/main" count="218" uniqueCount="149">
  <si>
    <t>opgave 1:</t>
  </si>
  <si>
    <r>
      <t xml:space="preserve">. De werkelijke omzet is dan gepland: </t>
    </r>
    <r>
      <rPr>
        <sz val="11"/>
        <color rgb="FFFF0000"/>
        <rFont val="Calibri"/>
        <family val="2"/>
        <scheme val="minor"/>
      </rPr>
      <t>1250 (negatief)</t>
    </r>
  </si>
  <si>
    <t>25% van €145.000 = €36.250</t>
  </si>
  <si>
    <t>Vergelijken met €37.500</t>
  </si>
  <si>
    <r>
      <t xml:space="preserve">. Het bezettingsresultaat: </t>
    </r>
    <r>
      <rPr>
        <sz val="11"/>
        <color rgb="FFFF0000"/>
        <rFont val="Calibri"/>
        <family val="2"/>
        <scheme val="minor"/>
      </rPr>
      <t>500 ( negatief)</t>
    </r>
  </si>
  <si>
    <t>(145.000 – 150.000) x (15.000 / 150.000) = -500</t>
  </si>
  <si>
    <r>
      <t xml:space="preserve">. verschil in constante kosten: </t>
    </r>
    <r>
      <rPr>
        <sz val="11"/>
        <color rgb="FFFF0000"/>
        <rFont val="Calibri"/>
        <family val="2"/>
        <scheme val="minor"/>
      </rPr>
      <t>2400 (negatief)</t>
    </r>
  </si>
  <si>
    <t>15.000 – 17.400 = -2400</t>
  </si>
  <si>
    <r>
      <t xml:space="preserve">. verschil in variabele kosten: </t>
    </r>
    <r>
      <rPr>
        <sz val="11"/>
        <color rgb="FFFF0000"/>
        <rFont val="Calibri"/>
        <family val="2"/>
        <scheme val="minor"/>
      </rPr>
      <t>1450 (negatief)</t>
    </r>
  </si>
  <si>
    <t>5% van €145.000 = 7250</t>
  </si>
  <si>
    <t>Vergelijken met €8700</t>
  </si>
  <si>
    <r>
      <t xml:space="preserve">. verschil in brutowinst (lekkage):  </t>
    </r>
    <r>
      <rPr>
        <sz val="11"/>
        <color rgb="FFFF0000"/>
        <rFont val="Calibri"/>
        <family val="2"/>
        <scheme val="minor"/>
      </rPr>
      <t>7250 (negatief)</t>
    </r>
  </si>
  <si>
    <t>40% van €145.000 = 58.000</t>
  </si>
  <si>
    <t>Vergelijken met €50.750</t>
  </si>
  <si>
    <t>Totaal verschil: 1250 + 500 + 2400 + 1450 + 7250 = 12850</t>
  </si>
  <si>
    <t>Verschil in nettowinst: 37500 – 24650 = 12850</t>
  </si>
  <si>
    <t>a. 	Verschillenanalyse</t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</si>
  <si>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Controle berekening: </t>
    </r>
  </si>
  <si>
    <t>opgave 2:</t>
  </si>
  <si>
    <t>a.</t>
  </si>
  <si>
    <t>per machine-uur</t>
  </si>
  <si>
    <t>(Nacalculatorisch) gemengd budget voor februari 2018</t>
  </si>
  <si>
    <t>b.</t>
  </si>
  <si>
    <t>Debet</t>
  </si>
  <si>
    <t>Credit</t>
  </si>
  <si>
    <t>532 Te dekken budget afdeling Fabricage</t>
  </si>
  <si>
    <t>Aan</t>
  </si>
  <si>
    <t>521 Budget factureerafdeling</t>
  </si>
  <si>
    <t>c.</t>
  </si>
  <si>
    <t>602 Toeslag indirecte fabricagekosten</t>
  </si>
  <si>
    <t>533 Dekking afdeling Fabricage</t>
  </si>
  <si>
    <t>d.</t>
  </si>
  <si>
    <t>Budgetresultaat</t>
  </si>
  <si>
    <t>(V)</t>
  </si>
  <si>
    <t>Bezettingsresultaat</t>
  </si>
  <si>
    <t>(W)</t>
  </si>
  <si>
    <t>e.</t>
  </si>
  <si>
    <t xml:space="preserve">Bezettingsresultaat= (W-N )x C/N = </t>
  </si>
  <si>
    <t>C/N = € 20.000/1.000 =</t>
  </si>
  <si>
    <t>Vast gedeelte van het budget ( 1000 machine-uren à € 15)</t>
  </si>
  <si>
    <t>Variabel gedeelte van het budget (2.000 machine-uren à € 15)</t>
  </si>
  <si>
    <t>(2000 - 1000) x € 20 =</t>
  </si>
  <si>
    <t>(2000 x € 50)</t>
  </si>
  <si>
    <t xml:space="preserve">Tarief constante kosten 2018 afdeling verkoop (Tc) = </t>
  </si>
  <si>
    <t>532 Te dekken budget afdeling verkoop</t>
  </si>
  <si>
    <t>602 Toeslag indirecte verkoopkosten</t>
  </si>
  <si>
    <t>533 Dekking afdeling verkoop</t>
  </si>
  <si>
    <t>530 Kosten afdeling verkoop</t>
  </si>
  <si>
    <t>531 Budget afdeling verkoop</t>
  </si>
  <si>
    <t>Opgave 3</t>
  </si>
  <si>
    <t>c1.</t>
  </si>
  <si>
    <t>520 Kosten factureerafdeling</t>
  </si>
  <si>
    <t>499 Overboekingsrekening</t>
  </si>
  <si>
    <t>503 Dekking afdeling Huisvesting</t>
  </si>
  <si>
    <t xml:space="preserve">513 Dekking afdeling Administratie </t>
  </si>
  <si>
    <t>c2.</t>
  </si>
  <si>
    <t>522 Te dekken budget factureerafdeling</t>
  </si>
  <si>
    <t>c3.</t>
  </si>
  <si>
    <t>560 Kosten afdeling Verkoop</t>
  </si>
  <si>
    <t>523 Dekking factureerafdeling</t>
  </si>
  <si>
    <t>520 Kosten Factureerafdeling</t>
  </si>
  <si>
    <t>521 Budget Factureerafdeling</t>
  </si>
  <si>
    <t>522 Te dekken budget Factureerafdeling</t>
  </si>
  <si>
    <t>523 Dekking Factureerafdeling</t>
  </si>
  <si>
    <t>€ 50.000/20.000 + € 6000/15.000 = € 2,50 + € 0,40 = € 2,90 per factuur.</t>
  </si>
  <si>
    <t>Vast gedeelte van het budget (€ 50.000/12)</t>
  </si>
  <si>
    <t>Variabel gedeelte van het budget (3.500 facturen  à € 0,40)</t>
  </si>
  <si>
    <t>(3.500 x € 2,90)</t>
  </si>
  <si>
    <t>Opgave 1:</t>
  </si>
  <si>
    <t>Het tarief voor de variabele kosten is</t>
  </si>
  <si>
    <t>De dekking eerste kwartaal:</t>
  </si>
  <si>
    <t>verlagen</t>
  </si>
  <si>
    <t>550 Kosten afdeling Fabricage</t>
  </si>
  <si>
    <t>552 Te dekken budget afdeling Fabricage</t>
  </si>
  <si>
    <t>551 Budget afdeling Fabricage</t>
  </si>
  <si>
    <t>553 Dekking afdeling Fabricage</t>
  </si>
  <si>
    <t>175 Seizoencorrecties</t>
  </si>
  <si>
    <t>Vast</t>
  </si>
  <si>
    <t>Variabel</t>
  </si>
  <si>
    <t xml:space="preserve">Het tarief voor de constante kosten is € 160.000/1.600 = </t>
  </si>
  <si>
    <t>Het gemengde budget voor het eerste kwartaal 2020 wordt:</t>
  </si>
  <si>
    <t>variabel gedeelte budget: W x Tv = 250 machine-uren à € 16</t>
  </si>
  <si>
    <t>gemengd budget eerste kwartaal 2020</t>
  </si>
  <si>
    <r>
      <t>vast gedeelte budget: N</t>
    </r>
    <r>
      <rPr>
        <vertAlign val="subscript"/>
        <sz val="10"/>
        <rFont val="Arial"/>
        <family val="2"/>
      </rPr>
      <t xml:space="preserve">gem </t>
    </r>
    <r>
      <rPr>
        <sz val="10"/>
        <rFont val="Arial"/>
        <family val="2"/>
      </rPr>
      <t>x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Tc =  € 160.000/4</t>
    </r>
  </si>
  <si>
    <t xml:space="preserve"> W x (Tc + Tv) = 250 machine-uren à € 116</t>
  </si>
  <si>
    <t>Normale bezetting voor het seizoen is 1.600 x 90/360 =  400 machine-uren</t>
  </si>
  <si>
    <r>
      <t>(N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– N</t>
    </r>
    <r>
      <rPr>
        <vertAlign val="subscript"/>
        <sz val="10"/>
        <rFont val="Arial"/>
        <family val="2"/>
      </rPr>
      <t>gem</t>
    </r>
    <r>
      <rPr>
        <sz val="10"/>
        <rFont val="Arial"/>
        <family val="2"/>
      </rPr>
      <t>) x Tc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(400-250) x € 100 =</t>
    </r>
  </si>
  <si>
    <t>Voor het eerste kwartaal wordt de seizoencorrectie bij een seizoenindex van 90:</t>
  </si>
  <si>
    <t>normale</t>
  </si>
  <si>
    <t>gelijkmatig</t>
  </si>
  <si>
    <t>rationele</t>
  </si>
  <si>
    <t xml:space="preserve">seizoenpatroon </t>
  </si>
  <si>
    <t>Hoogseizoen</t>
  </si>
  <si>
    <t>opgave 3:</t>
  </si>
  <si>
    <t>Seizoenscorrectie tweede kwartaal: € 20.000 bij een index van 110</t>
  </si>
  <si>
    <t>10% van de constante fabricagekosten is € 20.000</t>
  </si>
  <si>
    <t>de constante fabricagekosten voor het tweede kwartaal zijn dus € 200.000.</t>
  </si>
  <si>
    <t>Op jaarbasis dus € 800.000</t>
  </si>
  <si>
    <t>Constante kosten:</t>
  </si>
  <si>
    <t>Variabele kosten:</t>
  </si>
  <si>
    <t>Normale productie:</t>
  </si>
  <si>
    <t>Voor 10 eindproducten 1 machine-uur, dus 8.000 machine-uren</t>
  </si>
  <si>
    <t>C/N =</t>
  </si>
  <si>
    <t>= € 800.000/8.000 uur</t>
  </si>
  <si>
    <t>V/W =</t>
  </si>
  <si>
    <t>= € 600.000/8.000 uur</t>
  </si>
  <si>
    <t>Machine-uurtarief =</t>
  </si>
  <si>
    <t xml:space="preserve">c. </t>
  </si>
  <si>
    <t>Halffabricaat</t>
  </si>
  <si>
    <t>direct loon</t>
  </si>
  <si>
    <t>fabricagekst</t>
  </si>
  <si>
    <t>kostprijs</t>
  </si>
  <si>
    <t>(=1/4 * €50)</t>
  </si>
  <si>
    <t>Dekking verkoopafdeling per product</t>
  </si>
  <si>
    <t>Normale afzet is 80.000 stuks</t>
  </si>
  <si>
    <t>Dekking verkoopafdeling is:</t>
  </si>
  <si>
    <t>waarvan variabel:</t>
  </si>
  <si>
    <t>-/-</t>
  </si>
  <si>
    <t>constant:</t>
  </si>
  <si>
    <t>per jaar</t>
  </si>
  <si>
    <t>=</t>
  </si>
  <si>
    <t>per kwartaal</t>
  </si>
  <si>
    <t>Index seizoenscorr. verkoopafdeling derde kwartaal: 140</t>
  </si>
  <si>
    <t>Seizoenscorrectie derde kwartaal dus 40% * € 120.000</t>
  </si>
  <si>
    <t>(= 5% * €200)</t>
  </si>
  <si>
    <t>opgave 1</t>
  </si>
  <si>
    <t>Eerstverdeelde kosten</t>
  </si>
  <si>
    <t>550 Kosten afdeling Fabricage   (variabel)</t>
  </si>
  <si>
    <t>550  Kosten afdeling Fabricage (vast)</t>
  </si>
  <si>
    <t>560 Kosten afdeling Verkoop    (variabel)</t>
  </si>
  <si>
    <t>560 Kosten afdeling Verkoop (vast)</t>
  </si>
  <si>
    <t>Budget afdeling Fabricage</t>
  </si>
  <si>
    <t>990 Te dekken constante kosten</t>
  </si>
  <si>
    <t>553 Budget afdeling Fabricage</t>
  </si>
  <si>
    <t>Budget afdeling Verkoop</t>
  </si>
  <si>
    <t>563 Budget afdeling Verkoop</t>
  </si>
  <si>
    <t>Van 499</t>
  </si>
  <si>
    <t>602 Toeslag variabele fabricagekosten (800 x € 12)</t>
  </si>
  <si>
    <t>820 Toeslag variabele verkoopkosten (3% van € 115.000)</t>
  </si>
  <si>
    <t>€2400(V)</t>
  </si>
  <si>
    <t>€ 1950 (W)</t>
  </si>
  <si>
    <t>verschil AC en DC</t>
  </si>
  <si>
    <t>variabele kosten. De constante (vaste) kosten zijn periodekosten en</t>
  </si>
  <si>
    <t>die gaan rechtstreeks naar RR of V&amp;W rekening ten laste van de</t>
  </si>
  <si>
    <t>(DC) Bij deze methode wordt de voorraad alleen gewaardeerd tegen</t>
  </si>
  <si>
    <t>winst als ze geproduceerd zijn (dus misschien nog niet verkocht). Deze methode is geen</t>
  </si>
  <si>
    <t>officiele kostprijsmethode en dus ook niet toegestaan bij de fiscus. DC wordt gebruikt bij het</t>
  </si>
  <si>
    <t>maken van beslissingen op korte termijn en incidentele orders.</t>
  </si>
  <si>
    <t>(AC) bij deze methode wordt de voorraad gewaardeerd tegen constante en variabele kosten.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</si>
</sst>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€&quot;\ * #,##0_);_(&quot;€&quot;\ * \(#,##0\);_(&quot;€&quot;\ * &quot;-&quot;_);_(@_)"/>
    <numFmt numFmtId="164" formatCode="_ &quot;¤&quot;\ * #,##0.00_ ;_ &quot;¤&quot;\ * \-#,##0.00_ ;_ &quot;¤&quot;\ * &quot;-&quot;??_ ;_ @_ "/>
    <numFmt numFmtId="165" formatCode="_-&quot;€&quot;\ * #,##0_-;_-&quot;€&quot;\ * #,##0\-;_-&quot;€&quot;\ * &quot;-&quot;_-;_-@_-"/>
    <numFmt numFmtId="166" formatCode="&quot;€&quot;\ #,##0_-;[Red]&quot;€&quot;\ #,##0\-"/>
    <numFmt numFmtId="167" formatCode="_([$€-2]\ * #,##0.00_);_([$€-2]\ * \(#,##0.00\);_([$€-2]\ * &quot;-&quot;??_);_(@_)"/>
    <numFmt numFmtId="168" formatCode="&quot;€&quot;\ #,##0_-"/>
    <numFmt numFmtId="169" formatCode="_-&quot;€&quot;\ * #,##0.00_-;_-&quot;€&quot;\ * #,##0.00\-;_-&quot;€&quot;\ * &quot;-&quot;??_-;_-@_-"/>
    <numFmt numFmtId="170" formatCode="_ [$€-413]\ * #,##0.00_ ;_ [$€-413]\ * \-#,##0.00_ ;_ [$€-413]\ * &quot;-&quot;??_ ;_ @_ "/>
    <numFmt numFmtId="171" formatCode="_ [$€-413]\ * #,##0_ ;_ [$€-413]\ * \-#,##0_ ;_ [$€-413]\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vertAlign val="subscript"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Ff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left" vertical="center" indent="5"/>
    </xf>
    <xf numFmtId="0" fontId="0" fillId="0" borderId="0" xfId="0" applyAlignment="1">
      <alignment horizontal="left" vertical="center" indent="2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5" fillId="0" borderId="0" xfId="0" applyFont="1" applyAlignment="1"/>
    <xf numFmtId="165" fontId="4" fillId="0" borderId="0" xfId="0" applyNumberFormat="1" applyFont="1" applyBorder="1" applyAlignment="1">
      <alignment vertical="top"/>
    </xf>
    <xf numFmtId="165" fontId="4" fillId="0" borderId="0" xfId="0" applyNumberFormat="1" applyFont="1" applyBorder="1" applyAlignment="1"/>
    <xf numFmtId="165" fontId="4" fillId="0" borderId="1" xfId="0" applyNumberFormat="1" applyFont="1" applyBorder="1" applyAlignment="1">
      <alignment vertical="top"/>
    </xf>
    <xf numFmtId="0" fontId="6" fillId="2" borderId="2" xfId="0" applyFont="1" applyFill="1" applyBorder="1" applyAlignment="1"/>
    <xf numFmtId="0" fontId="4" fillId="2" borderId="2" xfId="0" applyFont="1" applyFill="1" applyBorder="1" applyAlignment="1"/>
    <xf numFmtId="42" fontId="4" fillId="2" borderId="2" xfId="0" applyNumberFormat="1" applyFont="1" applyFill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/>
    <xf numFmtId="165" fontId="4" fillId="0" borderId="4" xfId="0" applyNumberFormat="1" applyFont="1" applyBorder="1" applyAlignment="1">
      <alignment vertical="top"/>
    </xf>
    <xf numFmtId="166" fontId="4" fillId="0" borderId="0" xfId="0" applyNumberFormat="1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/>
    <xf numFmtId="165" fontId="4" fillId="0" borderId="3" xfId="0" applyNumberFormat="1" applyFont="1" applyBorder="1" applyAlignment="1">
      <alignment vertical="top"/>
    </xf>
    <xf numFmtId="0" fontId="7" fillId="0" borderId="0" xfId="0" applyFont="1"/>
    <xf numFmtId="0" fontId="4" fillId="0" borderId="0" xfId="0" applyFont="1" applyAlignment="1">
      <alignment vertical="top"/>
    </xf>
    <xf numFmtId="165" fontId="5" fillId="0" borderId="0" xfId="0" applyNumberFormat="1" applyFont="1"/>
    <xf numFmtId="0" fontId="5" fillId="0" borderId="0" xfId="0" applyFont="1"/>
    <xf numFmtId="165" fontId="5" fillId="0" borderId="1" xfId="0" applyNumberFormat="1" applyFont="1" applyBorder="1"/>
    <xf numFmtId="0" fontId="4" fillId="0" borderId="0" xfId="0" applyFont="1" applyAlignment="1"/>
    <xf numFmtId="165" fontId="4" fillId="0" borderId="0" xfId="0" applyNumberFormat="1" applyFont="1" applyAlignment="1">
      <alignment vertical="top"/>
    </xf>
    <xf numFmtId="165" fontId="4" fillId="0" borderId="0" xfId="0" applyNumberFormat="1" applyFont="1" applyAlignment="1"/>
    <xf numFmtId="0" fontId="5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Alignment="1">
      <alignment horizontal="lef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/>
    <xf numFmtId="169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69" fontId="4" fillId="0" borderId="0" xfId="0" applyNumberFormat="1" applyFont="1" applyFill="1" applyBorder="1" applyAlignment="1">
      <alignment horizontal="right" vertical="top"/>
    </xf>
    <xf numFmtId="169" fontId="4" fillId="0" borderId="0" xfId="0" applyNumberFormat="1" applyFont="1" applyFill="1" applyBorder="1" applyAlignment="1">
      <alignment vertical="top"/>
    </xf>
    <xf numFmtId="169" fontId="5" fillId="0" borderId="0" xfId="0" applyNumberFormat="1" applyFont="1" applyFill="1" applyBorder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168" fontId="4" fillId="0" borderId="0" xfId="0" applyNumberFormat="1" applyFont="1" applyFill="1" applyBorder="1" applyAlignment="1">
      <alignment vertical="top"/>
    </xf>
    <xf numFmtId="168" fontId="5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/>
    <xf numFmtId="0" fontId="4" fillId="0" borderId="0" xfId="0" applyFont="1" applyFill="1" applyBorder="1" applyAlignment="1">
      <alignment horizontal="left" vertical="top" indent="7"/>
    </xf>
    <xf numFmtId="165" fontId="4" fillId="0" borderId="0" xfId="0" applyNumberFormat="1" applyFont="1" applyFill="1" applyBorder="1" applyAlignment="1">
      <alignment vertical="top"/>
    </xf>
    <xf numFmtId="166" fontId="5" fillId="0" borderId="0" xfId="0" applyNumberFormat="1" applyFont="1" applyFill="1" applyBorder="1"/>
    <xf numFmtId="0" fontId="9" fillId="0" borderId="0" xfId="0" applyFont="1" applyFill="1" applyBorder="1" applyAlignment="1"/>
    <xf numFmtId="165" fontId="5" fillId="0" borderId="0" xfId="0" applyNumberFormat="1" applyFont="1" applyFill="1" applyBorder="1" applyAlignment="1">
      <alignment horizontal="left"/>
    </xf>
    <xf numFmtId="0" fontId="11" fillId="0" borderId="0" xfId="0" applyFont="1"/>
    <xf numFmtId="0" fontId="5" fillId="0" borderId="0" xfId="0" applyFont="1" applyAlignment="1">
      <alignment vertical="center"/>
    </xf>
    <xf numFmtId="171" fontId="5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6" fillId="3" borderId="2" xfId="0" applyFont="1" applyFill="1" applyBorder="1" applyAlignment="1"/>
    <xf numFmtId="0" fontId="4" fillId="3" borderId="2" xfId="0" applyFont="1" applyFill="1" applyBorder="1" applyAlignment="1"/>
    <xf numFmtId="42" fontId="4" fillId="3" borderId="2" xfId="0" applyNumberFormat="1" applyFont="1" applyFill="1" applyBorder="1" applyAlignment="1">
      <alignment horizontal="center" vertical="top"/>
    </xf>
    <xf numFmtId="0" fontId="12" fillId="0" borderId="0" xfId="0" applyFont="1"/>
    <xf numFmtId="0" fontId="13" fillId="0" borderId="0" xfId="0" applyFont="1"/>
    <xf numFmtId="165" fontId="14" fillId="0" borderId="0" xfId="0" applyNumberFormat="1" applyFont="1"/>
    <xf numFmtId="165" fontId="9" fillId="0" borderId="0" xfId="0" applyNumberFormat="1" applyFont="1" applyAlignment="1">
      <alignment vertical="top"/>
    </xf>
    <xf numFmtId="167" fontId="14" fillId="0" borderId="0" xfId="0" applyNumberFormat="1" applyFont="1"/>
    <xf numFmtId="170" fontId="5" fillId="0" borderId="0" xfId="0" applyNumberFormat="1" applyFont="1" applyFill="1" applyBorder="1" applyAlignment="1"/>
    <xf numFmtId="170" fontId="5" fillId="0" borderId="0" xfId="0" applyNumberFormat="1" applyFont="1" applyFill="1" applyBorder="1"/>
    <xf numFmtId="170" fontId="5" fillId="0" borderId="0" xfId="1" applyNumberFormat="1" applyFont="1" applyFill="1" applyBorder="1"/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vertical="center"/>
    </xf>
    <xf numFmtId="170" fontId="0" fillId="0" borderId="0" xfId="0" applyNumberFormat="1"/>
    <xf numFmtId="170" fontId="15" fillId="0" borderId="0" xfId="0" applyNumberFormat="1" applyFont="1" applyAlignment="1">
      <alignment vertical="center"/>
    </xf>
    <xf numFmtId="0" fontId="16" fillId="0" borderId="0" xfId="0" applyFont="1"/>
    <xf numFmtId="165" fontId="16" fillId="0" borderId="0" xfId="0" applyNumberFormat="1" applyFont="1"/>
    <xf numFmtId="0" fontId="17" fillId="0" borderId="0" xfId="0" applyFont="1"/>
    <xf numFmtId="0" fontId="19" fillId="4" borderId="2" xfId="0" applyFont="1" applyFill="1" applyBorder="1"/>
    <xf numFmtId="42" fontId="19" fillId="4" borderId="2" xfId="0" applyNumberFormat="1" applyFont="1" applyFill="1" applyBorder="1" applyAlignment="1">
      <alignment horizontal="center" vertical="top"/>
    </xf>
    <xf numFmtId="0" fontId="19" fillId="0" borderId="0" xfId="0" applyFont="1"/>
    <xf numFmtId="165" fontId="19" fillId="0" borderId="0" xfId="0" applyNumberFormat="1" applyFont="1" applyAlignment="1">
      <alignment vertical="top"/>
    </xf>
    <xf numFmtId="165" fontId="19" fillId="0" borderId="0" xfId="0" applyNumberFormat="1" applyFont="1"/>
    <xf numFmtId="0" fontId="19" fillId="0" borderId="3" xfId="0" applyFont="1" applyBorder="1"/>
    <xf numFmtId="0" fontId="19" fillId="0" borderId="5" xfId="0" applyFont="1" applyBorder="1" applyAlignment="1">
      <alignment horizontal="left" indent="1"/>
    </xf>
    <xf numFmtId="0" fontId="19" fillId="0" borderId="5" xfId="0" applyFont="1" applyBorder="1"/>
    <xf numFmtId="165" fontId="19" fillId="0" borderId="7" xfId="0" applyNumberFormat="1" applyFont="1" applyBorder="1"/>
    <xf numFmtId="0" fontId="19" fillId="0" borderId="5" xfId="0" applyFont="1" applyBorder="1" applyAlignment="1">
      <alignment horizontal="left" indent="2"/>
    </xf>
    <xf numFmtId="165" fontId="19" fillId="0" borderId="6" xfId="0" applyNumberFormat="1" applyFont="1" applyBorder="1"/>
    <xf numFmtId="0" fontId="20" fillId="0" borderId="0" xfId="0" applyFont="1"/>
    <xf numFmtId="0" fontId="21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vertical="top"/>
    </xf>
    <xf numFmtId="0" fontId="5" fillId="0" borderId="0" xfId="0" applyFont="1" applyAlignment="1"/>
    <xf numFmtId="0" fontId="4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/>
    </xf>
    <xf numFmtId="169" fontId="10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/>
    <xf numFmtId="16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5" fillId="0" borderId="0" xfId="0" applyFont="1"/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vertical="top"/>
    </xf>
    <xf numFmtId="0" fontId="12" fillId="0" borderId="0" xfId="0" applyFont="1"/>
    <xf numFmtId="0" fontId="19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8" fillId="4" borderId="2" xfId="0" applyFont="1" applyFill="1" applyBorder="1"/>
    <xf numFmtId="0" fontId="12" fillId="4" borderId="2" xfId="0" applyFont="1" applyFill="1" applyBorder="1"/>
    <xf numFmtId="0" fontId="19" fillId="0" borderId="4" xfId="0" applyFont="1" applyBorder="1" applyAlignment="1">
      <alignment vertical="top"/>
    </xf>
    <xf numFmtId="0" fontId="12" fillId="0" borderId="4" xfId="0" applyFont="1" applyBorder="1"/>
  </cellXfs>
  <cellStyles count="2">
    <cellStyle name="Stand.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37</xdr:row>
      <xdr:rowOff>9525</xdr:rowOff>
    </xdr:from>
    <xdr:to>
      <xdr:col>7</xdr:col>
      <xdr:colOff>628650</xdr:colOff>
      <xdr:row>37</xdr:row>
      <xdr:rowOff>9525</xdr:rowOff>
    </xdr:to>
    <xdr:sp macro="" textlink="">
      <xdr:nvSpPr>
        <xdr:cNvPr id="2" name="Line 1085">
          <a:extLst>
            <a:ext uri="{FF2B5EF4-FFF2-40B4-BE49-F238E27FC236}">
              <a16:creationId xmlns:a16="http://schemas.microsoft.com/office/drawing/2014/main" xmlns="" id="{34281BC6-4871-40BF-B991-53C7962E84B0}"/>
            </a:ext>
          </a:extLst>
        </xdr:cNvPr>
        <xdr:cNvSpPr>
          <a:spLocks noChangeShapeType="1"/>
        </xdr:cNvSpPr>
      </xdr:nvSpPr>
      <xdr:spPr bwMode="auto">
        <a:xfrm flipV="1">
          <a:off x="1887855" y="15729585"/>
          <a:ext cx="3571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47625</xdr:colOff>
      <xdr:row>43</xdr:row>
      <xdr:rowOff>152400</xdr:rowOff>
    </xdr:from>
    <xdr:to>
      <xdr:col>7</xdr:col>
      <xdr:colOff>647700</xdr:colOff>
      <xdr:row>44</xdr:row>
      <xdr:rowOff>0</xdr:rowOff>
    </xdr:to>
    <xdr:sp macro="" textlink="">
      <xdr:nvSpPr>
        <xdr:cNvPr id="3" name="Line 1082">
          <a:extLst>
            <a:ext uri="{FF2B5EF4-FFF2-40B4-BE49-F238E27FC236}">
              <a16:creationId xmlns:a16="http://schemas.microsoft.com/office/drawing/2014/main" xmlns="" id="{256EA841-98DD-49AD-B77C-98C3D897E305}"/>
            </a:ext>
          </a:extLst>
        </xdr:cNvPr>
        <xdr:cNvSpPr>
          <a:spLocks noChangeShapeType="1"/>
        </xdr:cNvSpPr>
      </xdr:nvSpPr>
      <xdr:spPr bwMode="auto">
        <a:xfrm flipV="1">
          <a:off x="1868805" y="16885920"/>
          <a:ext cx="3609975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676275</xdr:colOff>
      <xdr:row>37</xdr:row>
      <xdr:rowOff>9525</xdr:rowOff>
    </xdr:from>
    <xdr:to>
      <xdr:col>7</xdr:col>
      <xdr:colOff>609600</xdr:colOff>
      <xdr:row>41</xdr:row>
      <xdr:rowOff>104775</xdr:rowOff>
    </xdr:to>
    <xdr:sp macro="" textlink="">
      <xdr:nvSpPr>
        <xdr:cNvPr id="4" name="Line 1084">
          <a:extLst>
            <a:ext uri="{FF2B5EF4-FFF2-40B4-BE49-F238E27FC236}">
              <a16:creationId xmlns:a16="http://schemas.microsoft.com/office/drawing/2014/main" xmlns="" id="{D009D841-4617-415D-B0D0-72F857341D88}"/>
            </a:ext>
          </a:extLst>
        </xdr:cNvPr>
        <xdr:cNvSpPr>
          <a:spLocks noChangeShapeType="1"/>
        </xdr:cNvSpPr>
      </xdr:nvSpPr>
      <xdr:spPr bwMode="auto">
        <a:xfrm flipV="1">
          <a:off x="1712595" y="15729585"/>
          <a:ext cx="3728085" cy="765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74</xdr:row>
      <xdr:rowOff>9525</xdr:rowOff>
    </xdr:from>
    <xdr:to>
      <xdr:col>7</xdr:col>
      <xdr:colOff>628650</xdr:colOff>
      <xdr:row>74</xdr:row>
      <xdr:rowOff>9525</xdr:rowOff>
    </xdr:to>
    <xdr:sp macro="" textlink="">
      <xdr:nvSpPr>
        <xdr:cNvPr id="5" name="Line 1085">
          <a:extLst>
            <a:ext uri="{FF2B5EF4-FFF2-40B4-BE49-F238E27FC236}">
              <a16:creationId xmlns:a16="http://schemas.microsoft.com/office/drawing/2014/main" xmlns="" id="{BF947C44-8099-4AA8-92B7-311C1729E993}"/>
            </a:ext>
          </a:extLst>
        </xdr:cNvPr>
        <xdr:cNvSpPr>
          <a:spLocks noChangeShapeType="1"/>
        </xdr:cNvSpPr>
      </xdr:nvSpPr>
      <xdr:spPr bwMode="auto">
        <a:xfrm flipV="1">
          <a:off x="1887855" y="22138005"/>
          <a:ext cx="3571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47625</xdr:colOff>
      <xdr:row>80</xdr:row>
      <xdr:rowOff>152400</xdr:rowOff>
    </xdr:from>
    <xdr:to>
      <xdr:col>7</xdr:col>
      <xdr:colOff>647700</xdr:colOff>
      <xdr:row>81</xdr:row>
      <xdr:rowOff>0</xdr:rowOff>
    </xdr:to>
    <xdr:sp macro="" textlink="">
      <xdr:nvSpPr>
        <xdr:cNvPr id="6" name="Line 1082">
          <a:extLst>
            <a:ext uri="{FF2B5EF4-FFF2-40B4-BE49-F238E27FC236}">
              <a16:creationId xmlns:a16="http://schemas.microsoft.com/office/drawing/2014/main" xmlns="" id="{B690967F-5582-4E0E-846D-09B63E708781}"/>
            </a:ext>
          </a:extLst>
        </xdr:cNvPr>
        <xdr:cNvSpPr>
          <a:spLocks noChangeShapeType="1"/>
        </xdr:cNvSpPr>
      </xdr:nvSpPr>
      <xdr:spPr bwMode="auto">
        <a:xfrm flipV="1">
          <a:off x="1868805" y="23294340"/>
          <a:ext cx="3609975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676275</xdr:colOff>
      <xdr:row>74</xdr:row>
      <xdr:rowOff>9525</xdr:rowOff>
    </xdr:from>
    <xdr:to>
      <xdr:col>7</xdr:col>
      <xdr:colOff>609600</xdr:colOff>
      <xdr:row>78</xdr:row>
      <xdr:rowOff>104775</xdr:rowOff>
    </xdr:to>
    <xdr:sp macro="" textlink="">
      <xdr:nvSpPr>
        <xdr:cNvPr id="7" name="Line 1084">
          <a:extLst>
            <a:ext uri="{FF2B5EF4-FFF2-40B4-BE49-F238E27FC236}">
              <a16:creationId xmlns:a16="http://schemas.microsoft.com/office/drawing/2014/main" xmlns="" id="{4CB74364-858B-480A-B223-BFB78C399F5A}"/>
            </a:ext>
          </a:extLst>
        </xdr:cNvPr>
        <xdr:cNvSpPr>
          <a:spLocks noChangeShapeType="1"/>
        </xdr:cNvSpPr>
      </xdr:nvSpPr>
      <xdr:spPr bwMode="auto">
        <a:xfrm flipV="1">
          <a:off x="1712595" y="22138005"/>
          <a:ext cx="3728085" cy="765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20</xdr:row>
      <xdr:rowOff>9525</xdr:rowOff>
    </xdr:from>
    <xdr:to>
      <xdr:col>6</xdr:col>
      <xdr:colOff>514350</xdr:colOff>
      <xdr:row>20</xdr:row>
      <xdr:rowOff>9525</xdr:rowOff>
    </xdr:to>
    <xdr:sp macro="" textlink="">
      <xdr:nvSpPr>
        <xdr:cNvPr id="2" name="Line 1065">
          <a:extLst>
            <a:ext uri="{FF2B5EF4-FFF2-40B4-BE49-F238E27FC236}">
              <a16:creationId xmlns:a16="http://schemas.microsoft.com/office/drawing/2014/main" xmlns="" id="{DEEF3CFD-2749-4ACB-86E7-AEB61900BF3D}"/>
            </a:ext>
          </a:extLst>
        </xdr:cNvPr>
        <xdr:cNvSpPr>
          <a:spLocks noChangeShapeType="1"/>
        </xdr:cNvSpPr>
      </xdr:nvSpPr>
      <xdr:spPr bwMode="auto">
        <a:xfrm>
          <a:off x="3804285" y="6349365"/>
          <a:ext cx="202120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333375</xdr:colOff>
      <xdr:row>25</xdr:row>
      <xdr:rowOff>152400</xdr:rowOff>
    </xdr:from>
    <xdr:to>
      <xdr:col>7</xdr:col>
      <xdr:colOff>114300</xdr:colOff>
      <xdr:row>25</xdr:row>
      <xdr:rowOff>152400</xdr:rowOff>
    </xdr:to>
    <xdr:sp macro="" textlink="">
      <xdr:nvSpPr>
        <xdr:cNvPr id="3" name="Line 1101">
          <a:extLst>
            <a:ext uri="{FF2B5EF4-FFF2-40B4-BE49-F238E27FC236}">
              <a16:creationId xmlns:a16="http://schemas.microsoft.com/office/drawing/2014/main" xmlns="" id="{CA5A0104-2EE1-48CD-B8A8-1BA6EC92F758}"/>
            </a:ext>
          </a:extLst>
        </xdr:cNvPr>
        <xdr:cNvSpPr>
          <a:spLocks noChangeShapeType="1"/>
        </xdr:cNvSpPr>
      </xdr:nvSpPr>
      <xdr:spPr bwMode="auto">
        <a:xfrm flipV="1">
          <a:off x="3084195" y="7833360"/>
          <a:ext cx="319468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  <xdr:txBody>
        <a:bodyPr/>
        <a:lstStyle/>
        <a:p>
          <a:endParaRPr lang="nl-NL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J82"/>
  <sheetViews>
    <sheetView tabSelected="1" workbookViewId="0">
      <selection activeCell="H69" sqref="H69"/>
    </sheetView>
  </sheetViews>
  <sheetFormatPr baseColWidth="10" defaultColWidth="8.83203125" defaultRowHeight="15" x14ac:dyDescent="0.2"/>
  <cols>
    <col min="3" max="3" width="24.5" customWidth="1"/>
    <col min="6" max="6" width="20.5" bestFit="1" customWidth="1"/>
    <col min="7" max="7" width="9.33203125" customWidth="1"/>
    <col min="8" max="8" width="10.5" bestFit="1" customWidth="1"/>
    <col min="9" max="9" width="15.83203125" bestFit="1" customWidth="1"/>
    <col min="10" max="10" width="10.5" bestFit="1" customWidth="1"/>
  </cols>
  <sheetData>
    <row r="1" spans="1:1" ht="21" x14ac:dyDescent="0.25">
      <c r="A1" s="19" t="s">
        <v>0</v>
      </c>
    </row>
    <row r="2" spans="1:1" x14ac:dyDescent="0.2">
      <c r="A2" t="s">
        <v>16</v>
      </c>
    </row>
    <row r="4" spans="1:1" x14ac:dyDescent="0.2">
      <c r="A4" s="1" t="s">
        <v>1</v>
      </c>
    </row>
    <row r="5" spans="1:1" x14ac:dyDescent="0.2">
      <c r="A5" s="1" t="s">
        <v>2</v>
      </c>
    </row>
    <row r="6" spans="1:1" x14ac:dyDescent="0.2">
      <c r="A6" s="1" t="s">
        <v>3</v>
      </c>
    </row>
    <row r="7" spans="1:1" x14ac:dyDescent="0.2">
      <c r="A7" s="1" t="s">
        <v>4</v>
      </c>
    </row>
    <row r="8" spans="1:1" x14ac:dyDescent="0.2">
      <c r="A8" s="1" t="s">
        <v>5</v>
      </c>
    </row>
    <row r="9" spans="1:1" x14ac:dyDescent="0.2">
      <c r="A9" s="1" t="s">
        <v>6</v>
      </c>
    </row>
    <row r="10" spans="1:1" x14ac:dyDescent="0.2">
      <c r="A10" s="1" t="s">
        <v>7</v>
      </c>
    </row>
    <row r="11" spans="1:1" x14ac:dyDescent="0.2">
      <c r="A11" s="1" t="s">
        <v>8</v>
      </c>
    </row>
    <row r="12" spans="1:1" x14ac:dyDescent="0.2">
      <c r="A12" s="1" t="s">
        <v>9</v>
      </c>
    </row>
    <row r="13" spans="1:1" x14ac:dyDescent="0.2">
      <c r="A13" s="1" t="s">
        <v>10</v>
      </c>
    </row>
    <row r="14" spans="1:1" x14ac:dyDescent="0.2">
      <c r="A14" s="1" t="s">
        <v>11</v>
      </c>
    </row>
    <row r="15" spans="1:1" x14ac:dyDescent="0.2">
      <c r="A15" s="1" t="s">
        <v>12</v>
      </c>
    </row>
    <row r="16" spans="1:1" x14ac:dyDescent="0.2">
      <c r="A16" s="1" t="s">
        <v>13</v>
      </c>
    </row>
    <row r="17" spans="1:10" x14ac:dyDescent="0.2">
      <c r="A17" s="1" t="s">
        <v>17</v>
      </c>
    </row>
    <row r="18" spans="1:10" x14ac:dyDescent="0.2">
      <c r="A18" s="2" t="s">
        <v>14</v>
      </c>
    </row>
    <row r="19" spans="1:10" x14ac:dyDescent="0.2">
      <c r="A19" t="s">
        <v>15</v>
      </c>
    </row>
    <row r="21" spans="1:10" ht="21" x14ac:dyDescent="0.25">
      <c r="A21" s="19" t="s">
        <v>18</v>
      </c>
    </row>
    <row r="23" spans="1:10" x14ac:dyDescent="0.2">
      <c r="A23" s="3" t="s">
        <v>19</v>
      </c>
      <c r="B23" s="4" t="s">
        <v>43</v>
      </c>
      <c r="C23" s="3"/>
      <c r="D23" s="5"/>
      <c r="E23" s="5"/>
      <c r="F23" s="4" t="s">
        <v>38</v>
      </c>
      <c r="G23" s="4"/>
      <c r="H23" s="6">
        <f>20000/1000</f>
        <v>20</v>
      </c>
      <c r="I23" s="6" t="s">
        <v>20</v>
      </c>
      <c r="J23" s="4"/>
    </row>
    <row r="24" spans="1:10" x14ac:dyDescent="0.2">
      <c r="A24" s="4"/>
      <c r="B24" s="89" t="s">
        <v>39</v>
      </c>
      <c r="C24" s="90"/>
      <c r="D24" s="90"/>
      <c r="E24" s="90"/>
      <c r="F24" s="90"/>
      <c r="G24" s="90"/>
      <c r="H24" s="7"/>
      <c r="I24" s="6">
        <f>1000*115</f>
        <v>115000</v>
      </c>
      <c r="J24" s="4"/>
    </row>
    <row r="25" spans="1:10" x14ac:dyDescent="0.2">
      <c r="A25" s="3"/>
      <c r="B25" s="89" t="s">
        <v>40</v>
      </c>
      <c r="C25" s="90"/>
      <c r="D25" s="90"/>
      <c r="E25" s="90"/>
      <c r="F25" s="90"/>
      <c r="G25" s="90"/>
      <c r="H25" s="7"/>
      <c r="I25" s="8">
        <f>2000*15</f>
        <v>30000</v>
      </c>
      <c r="J25" s="4"/>
    </row>
    <row r="26" spans="1:10" x14ac:dyDescent="0.2">
      <c r="A26" s="3"/>
      <c r="B26" s="89" t="s">
        <v>21</v>
      </c>
      <c r="C26" s="90"/>
      <c r="D26" s="90"/>
      <c r="E26" s="90"/>
      <c r="F26" s="90"/>
      <c r="G26" s="90"/>
      <c r="H26" s="7"/>
      <c r="I26" s="6">
        <f>SUM(I24:I25)</f>
        <v>145000</v>
      </c>
      <c r="J26" s="4"/>
    </row>
    <row r="27" spans="1:10" x14ac:dyDescent="0.2">
      <c r="A27" s="3"/>
      <c r="B27" s="4"/>
      <c r="C27" s="3"/>
      <c r="D27" s="5"/>
      <c r="E27" s="5"/>
      <c r="F27" s="4"/>
      <c r="G27" s="4"/>
      <c r="H27" s="6"/>
      <c r="I27" s="6"/>
      <c r="J27" s="4"/>
    </row>
    <row r="28" spans="1:10" ht="16" thickBot="1" x14ac:dyDescent="0.25">
      <c r="A28" s="3" t="s">
        <v>22</v>
      </c>
      <c r="B28" s="9"/>
      <c r="C28" s="10"/>
      <c r="D28" s="10"/>
      <c r="E28" s="10"/>
      <c r="F28" s="10"/>
      <c r="G28" s="11"/>
      <c r="H28" s="11" t="s">
        <v>23</v>
      </c>
      <c r="I28" s="11" t="s">
        <v>24</v>
      </c>
      <c r="J28" s="4"/>
    </row>
    <row r="29" spans="1:10" x14ac:dyDescent="0.2">
      <c r="A29" s="3"/>
      <c r="B29" s="4"/>
      <c r="C29" s="3" t="s">
        <v>44</v>
      </c>
      <c r="D29" s="4"/>
      <c r="E29" s="4"/>
      <c r="F29" s="4"/>
      <c r="G29" s="4"/>
      <c r="H29" s="6">
        <f>I26</f>
        <v>145000</v>
      </c>
      <c r="I29" s="6"/>
      <c r="J29" s="4"/>
    </row>
    <row r="30" spans="1:10" x14ac:dyDescent="0.2">
      <c r="A30" s="3"/>
      <c r="B30" s="4" t="s">
        <v>26</v>
      </c>
      <c r="C30" s="3" t="s">
        <v>27</v>
      </c>
      <c r="D30" s="4"/>
      <c r="E30" s="4"/>
      <c r="F30" s="4"/>
      <c r="G30" s="4"/>
      <c r="H30" s="6"/>
      <c r="I30" s="6">
        <f>H29</f>
        <v>145000</v>
      </c>
      <c r="J30" s="4"/>
    </row>
    <row r="31" spans="1:10" x14ac:dyDescent="0.2">
      <c r="A31" s="3"/>
      <c r="B31" s="4"/>
      <c r="C31" s="3"/>
      <c r="D31" s="5"/>
      <c r="E31" s="5"/>
      <c r="F31" s="4"/>
      <c r="G31" s="4"/>
      <c r="H31" s="6"/>
      <c r="I31" s="6"/>
      <c r="J31" s="4"/>
    </row>
    <row r="32" spans="1:10" ht="16" thickBot="1" x14ac:dyDescent="0.25">
      <c r="A32" s="3" t="s">
        <v>28</v>
      </c>
      <c r="B32" s="9"/>
      <c r="C32" s="10"/>
      <c r="D32" s="10"/>
      <c r="E32" s="10"/>
      <c r="F32" s="10"/>
      <c r="G32" s="11"/>
      <c r="H32" s="11" t="s">
        <v>23</v>
      </c>
      <c r="I32" s="11" t="s">
        <v>24</v>
      </c>
      <c r="J32" s="4"/>
    </row>
    <row r="33" spans="1:10" x14ac:dyDescent="0.2">
      <c r="A33" s="3"/>
      <c r="B33" s="4"/>
      <c r="C33" s="3" t="s">
        <v>45</v>
      </c>
      <c r="D33" s="4"/>
      <c r="E33" s="4"/>
      <c r="F33" s="4" t="s">
        <v>42</v>
      </c>
      <c r="G33" s="4"/>
      <c r="H33" s="6">
        <f>2000*50</f>
        <v>100000</v>
      </c>
      <c r="I33" s="6"/>
      <c r="J33" s="4"/>
    </row>
    <row r="34" spans="1:10" x14ac:dyDescent="0.2">
      <c r="A34" s="3"/>
      <c r="B34" s="4" t="s">
        <v>26</v>
      </c>
      <c r="C34" s="3" t="s">
        <v>46</v>
      </c>
      <c r="D34" s="4"/>
      <c r="E34" s="4"/>
      <c r="F34" s="4"/>
      <c r="G34" s="4"/>
      <c r="H34" s="6"/>
      <c r="I34" s="6">
        <f>H33</f>
        <v>100000</v>
      </c>
      <c r="J34" s="4"/>
    </row>
    <row r="35" spans="1:10" x14ac:dyDescent="0.2">
      <c r="A35" s="3"/>
      <c r="B35" s="4"/>
      <c r="C35" s="3"/>
      <c r="D35" s="5"/>
      <c r="E35" s="5"/>
      <c r="F35" s="4"/>
      <c r="G35" s="4"/>
      <c r="H35" s="6"/>
      <c r="I35" s="6"/>
      <c r="J35" s="4"/>
    </row>
    <row r="36" spans="1:10" ht="16" thickBot="1" x14ac:dyDescent="0.25">
      <c r="A36" s="3" t="s">
        <v>31</v>
      </c>
      <c r="B36" s="91" t="s">
        <v>47</v>
      </c>
      <c r="C36" s="92"/>
      <c r="D36" s="92"/>
      <c r="E36" s="92"/>
      <c r="F36" s="4"/>
      <c r="G36" s="91" t="s">
        <v>48</v>
      </c>
      <c r="H36" s="92"/>
      <c r="I36" s="92"/>
      <c r="J36" s="92"/>
    </row>
    <row r="37" spans="1:10" x14ac:dyDescent="0.2">
      <c r="A37" s="3"/>
      <c r="B37" s="4"/>
      <c r="C37" s="6">
        <v>100000</v>
      </c>
      <c r="D37" s="12"/>
      <c r="E37" s="87" t="s">
        <v>32</v>
      </c>
      <c r="F37" s="88"/>
      <c r="G37" s="88"/>
      <c r="H37" s="4"/>
      <c r="I37" s="13"/>
      <c r="J37" s="14">
        <f>I30</f>
        <v>145000</v>
      </c>
    </row>
    <row r="38" spans="1:10" x14ac:dyDescent="0.2">
      <c r="A38" s="3"/>
      <c r="B38" s="15"/>
      <c r="C38" s="3"/>
      <c r="D38" s="16"/>
      <c r="E38" s="3"/>
      <c r="F38" s="7">
        <f>C37-J37</f>
        <v>-45000</v>
      </c>
      <c r="G38" s="4" t="s">
        <v>33</v>
      </c>
      <c r="H38" s="4"/>
      <c r="I38" s="17"/>
      <c r="J38" s="4"/>
    </row>
    <row r="39" spans="1:10" x14ac:dyDescent="0.2">
      <c r="A39" s="3"/>
      <c r="B39" s="3"/>
      <c r="C39" s="3"/>
      <c r="D39" s="3"/>
      <c r="E39" s="3"/>
      <c r="F39" s="4"/>
      <c r="G39" s="3"/>
      <c r="H39" s="4"/>
      <c r="I39" s="4"/>
      <c r="J39" s="4"/>
    </row>
    <row r="40" spans="1:10" x14ac:dyDescent="0.2">
      <c r="A40" s="3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3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3"/>
      <c r="B42" s="4"/>
      <c r="C42" s="4"/>
      <c r="D42" s="4"/>
      <c r="E42" s="4"/>
      <c r="F42" s="4"/>
      <c r="G42" s="4"/>
      <c r="H42" s="4"/>
      <c r="I42" s="4"/>
      <c r="J42" s="4"/>
    </row>
    <row r="43" spans="1:10" ht="16" thickBot="1" x14ac:dyDescent="0.25">
      <c r="A43" s="3"/>
      <c r="B43" s="91" t="s">
        <v>25</v>
      </c>
      <c r="C43" s="92"/>
      <c r="D43" s="92"/>
      <c r="E43" s="92"/>
      <c r="F43" s="4"/>
      <c r="G43" s="91" t="s">
        <v>30</v>
      </c>
      <c r="H43" s="92"/>
      <c r="I43" s="92"/>
      <c r="J43" s="92"/>
    </row>
    <row r="44" spans="1:10" x14ac:dyDescent="0.2">
      <c r="A44" s="3"/>
      <c r="B44" s="4"/>
      <c r="C44" s="6">
        <f>H29</f>
        <v>145000</v>
      </c>
      <c r="D44" s="16"/>
      <c r="E44" s="87" t="s">
        <v>34</v>
      </c>
      <c r="F44" s="88"/>
      <c r="G44" s="88"/>
      <c r="H44" s="4"/>
      <c r="I44" s="18"/>
      <c r="J44" s="6">
        <f>I34</f>
        <v>100000</v>
      </c>
    </row>
    <row r="45" spans="1:10" x14ac:dyDescent="0.2">
      <c r="A45" s="3"/>
      <c r="B45" s="3"/>
      <c r="C45" s="3"/>
      <c r="D45" s="16"/>
      <c r="E45" s="4"/>
      <c r="F45" s="7">
        <f>J44-C44</f>
        <v>-45000</v>
      </c>
      <c r="G45" s="4" t="s">
        <v>35</v>
      </c>
      <c r="H45" s="4"/>
      <c r="I45" s="17"/>
      <c r="J45" s="4"/>
    </row>
    <row r="46" spans="1:10" x14ac:dyDescent="0.2">
      <c r="A46" s="3"/>
      <c r="B46" s="3"/>
      <c r="C46" s="3"/>
      <c r="D46" s="3"/>
      <c r="E46" s="3"/>
      <c r="F46" s="4"/>
      <c r="G46" s="4"/>
      <c r="H46" s="4"/>
      <c r="I46" s="4"/>
      <c r="J46" s="4"/>
    </row>
    <row r="47" spans="1:10" x14ac:dyDescent="0.2">
      <c r="A47" s="3" t="s">
        <v>36</v>
      </c>
      <c r="B47" s="4" t="s">
        <v>37</v>
      </c>
      <c r="C47" s="4"/>
      <c r="D47" s="4"/>
      <c r="E47" s="4" t="s">
        <v>41</v>
      </c>
      <c r="F47" s="4"/>
      <c r="G47" s="7">
        <f>(2000-1000)*20</f>
        <v>20000</v>
      </c>
      <c r="H47" s="4" t="s">
        <v>35</v>
      </c>
      <c r="I47" s="4"/>
      <c r="J47" s="4"/>
    </row>
    <row r="50" spans="1:10" ht="21" x14ac:dyDescent="0.25">
      <c r="A50" s="19" t="s">
        <v>49</v>
      </c>
    </row>
    <row r="51" spans="1:10" x14ac:dyDescent="0.2">
      <c r="A51" s="3" t="s">
        <v>19</v>
      </c>
      <c r="B51" s="89" t="s">
        <v>64</v>
      </c>
      <c r="C51" s="90"/>
      <c r="D51" s="90"/>
      <c r="E51" s="90"/>
      <c r="F51" s="90"/>
      <c r="G51" s="90"/>
      <c r="H51" s="4"/>
      <c r="I51" s="4"/>
      <c r="J51" s="4"/>
    </row>
    <row r="52" spans="1:10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3" t="s">
        <v>22</v>
      </c>
      <c r="B53" s="89" t="s">
        <v>65</v>
      </c>
      <c r="C53" s="90"/>
      <c r="D53" s="90"/>
      <c r="E53" s="90"/>
      <c r="F53" s="90"/>
      <c r="G53" s="90"/>
      <c r="H53" s="7"/>
      <c r="I53" s="6">
        <f>50000/12</f>
        <v>4166.666666666667</v>
      </c>
      <c r="J53" s="4"/>
    </row>
    <row r="54" spans="1:10" x14ac:dyDescent="0.2">
      <c r="A54" s="3"/>
      <c r="B54" s="89" t="s">
        <v>66</v>
      </c>
      <c r="C54" s="90"/>
      <c r="D54" s="90"/>
      <c r="E54" s="90"/>
      <c r="F54" s="90"/>
      <c r="G54" s="90"/>
      <c r="H54" s="7"/>
      <c r="I54" s="8">
        <f>3500*0.4</f>
        <v>1400</v>
      </c>
      <c r="J54" s="4"/>
    </row>
    <row r="55" spans="1:10" x14ac:dyDescent="0.2">
      <c r="A55" s="3"/>
      <c r="B55" s="89" t="s">
        <v>21</v>
      </c>
      <c r="C55" s="90"/>
      <c r="D55" s="90"/>
      <c r="E55" s="90"/>
      <c r="F55" s="90"/>
      <c r="G55" s="90"/>
      <c r="H55" s="7"/>
      <c r="I55" s="6">
        <f>SUM(I53:I54)</f>
        <v>5566.666666666667</v>
      </c>
      <c r="J55" s="4"/>
    </row>
    <row r="56" spans="1:10" x14ac:dyDescent="0.2">
      <c r="A56" s="4"/>
      <c r="B56" s="4"/>
      <c r="C56" s="4"/>
      <c r="D56" s="4"/>
      <c r="E56" s="4"/>
      <c r="F56" s="4"/>
      <c r="G56" s="4"/>
      <c r="H56" s="7"/>
      <c r="I56" s="7"/>
      <c r="J56" s="4"/>
    </row>
    <row r="57" spans="1:10" ht="16" thickBot="1" x14ac:dyDescent="0.25">
      <c r="A57" s="3" t="s">
        <v>50</v>
      </c>
      <c r="B57" s="9"/>
      <c r="C57" s="10"/>
      <c r="D57" s="10"/>
      <c r="E57" s="10"/>
      <c r="F57" s="10"/>
      <c r="G57" s="11"/>
      <c r="H57" s="11" t="s">
        <v>23</v>
      </c>
      <c r="I57" s="11" t="s">
        <v>24</v>
      </c>
      <c r="J57" s="4"/>
    </row>
    <row r="58" spans="1:10" x14ac:dyDescent="0.2">
      <c r="A58" s="4"/>
      <c r="B58" s="4"/>
      <c r="C58" s="3" t="s">
        <v>51</v>
      </c>
      <c r="D58" s="3"/>
      <c r="E58" s="4"/>
      <c r="F58" s="4"/>
      <c r="G58" s="4"/>
      <c r="H58" s="6">
        <f>SUM(I59:I61)</f>
        <v>4700</v>
      </c>
      <c r="I58" s="4"/>
      <c r="J58" s="4"/>
    </row>
    <row r="59" spans="1:10" x14ac:dyDescent="0.2">
      <c r="A59" s="3"/>
      <c r="B59" s="4" t="s">
        <v>26</v>
      </c>
      <c r="C59" s="3" t="s">
        <v>52</v>
      </c>
      <c r="D59" s="4"/>
      <c r="E59" s="4"/>
      <c r="F59" s="4"/>
      <c r="G59" s="4"/>
      <c r="H59" s="4"/>
      <c r="I59" s="6">
        <v>4000</v>
      </c>
      <c r="J59" s="4"/>
    </row>
    <row r="60" spans="1:10" x14ac:dyDescent="0.2">
      <c r="A60" s="3"/>
      <c r="B60" s="4" t="s">
        <v>26</v>
      </c>
      <c r="C60" s="3" t="s">
        <v>53</v>
      </c>
      <c r="D60" s="4"/>
      <c r="E60" s="4"/>
      <c r="F60" s="4"/>
      <c r="G60" s="4"/>
      <c r="H60" s="4"/>
      <c r="I60" s="6">
        <v>400</v>
      </c>
      <c r="J60" s="4"/>
    </row>
    <row r="61" spans="1:10" x14ac:dyDescent="0.2">
      <c r="A61" s="3"/>
      <c r="B61" s="4" t="s">
        <v>26</v>
      </c>
      <c r="C61" s="3" t="s">
        <v>54</v>
      </c>
      <c r="D61" s="4"/>
      <c r="E61" s="4"/>
      <c r="F61" s="4"/>
      <c r="G61" s="4"/>
      <c r="H61" s="4"/>
      <c r="I61" s="6">
        <v>300</v>
      </c>
      <c r="J61" s="4"/>
    </row>
    <row r="62" spans="1:10" x14ac:dyDescent="0.2">
      <c r="A62" s="4"/>
      <c r="B62" s="4"/>
      <c r="C62" s="4"/>
      <c r="D62" s="4"/>
      <c r="E62" s="4"/>
      <c r="F62" s="4"/>
      <c r="G62" s="4"/>
      <c r="H62" s="7"/>
      <c r="I62" s="7"/>
      <c r="J62" s="4"/>
    </row>
    <row r="63" spans="1:10" ht="16" thickBot="1" x14ac:dyDescent="0.25">
      <c r="A63" s="3" t="s">
        <v>55</v>
      </c>
      <c r="B63" s="9"/>
      <c r="C63" s="10"/>
      <c r="D63" s="10"/>
      <c r="E63" s="10"/>
      <c r="F63" s="10"/>
      <c r="G63" s="11"/>
      <c r="H63" s="11" t="s">
        <v>23</v>
      </c>
      <c r="I63" s="11" t="s">
        <v>24</v>
      </c>
      <c r="J63" s="4"/>
    </row>
    <row r="64" spans="1:10" x14ac:dyDescent="0.2">
      <c r="A64" s="4"/>
      <c r="B64" s="4"/>
      <c r="C64" s="3" t="s">
        <v>56</v>
      </c>
      <c r="D64" s="4"/>
      <c r="E64" s="4"/>
      <c r="F64" s="4"/>
      <c r="G64" s="4"/>
      <c r="H64" s="6">
        <f>I55</f>
        <v>5566.666666666667</v>
      </c>
      <c r="I64" s="4"/>
      <c r="J64" s="4"/>
    </row>
    <row r="65" spans="1:10" x14ac:dyDescent="0.2">
      <c r="A65" s="3"/>
      <c r="B65" s="4" t="s">
        <v>26</v>
      </c>
      <c r="C65" s="3" t="s">
        <v>27</v>
      </c>
      <c r="D65" s="4"/>
      <c r="E65" s="4"/>
      <c r="F65" s="4"/>
      <c r="G65" s="4"/>
      <c r="H65" s="4"/>
      <c r="I65" s="6">
        <f>H64</f>
        <v>5566.666666666667</v>
      </c>
      <c r="J65" s="4"/>
    </row>
    <row r="66" spans="1:10" x14ac:dyDescent="0.2">
      <c r="A66" s="4"/>
      <c r="B66" s="4"/>
      <c r="C66" s="4"/>
      <c r="D66" s="4"/>
      <c r="E66" s="4"/>
      <c r="F66" s="4"/>
      <c r="G66" s="4"/>
      <c r="H66" s="7"/>
      <c r="I66" s="7"/>
      <c r="J66" s="4"/>
    </row>
    <row r="67" spans="1:10" ht="16" thickBot="1" x14ac:dyDescent="0.25">
      <c r="A67" s="3" t="s">
        <v>57</v>
      </c>
      <c r="B67" s="9"/>
      <c r="C67" s="10"/>
      <c r="D67" s="10"/>
      <c r="E67" s="10"/>
      <c r="F67" s="10"/>
      <c r="G67" s="11"/>
      <c r="H67" s="11" t="s">
        <v>23</v>
      </c>
      <c r="I67" s="11" t="s">
        <v>24</v>
      </c>
      <c r="J67" s="4"/>
    </row>
    <row r="68" spans="1:10" x14ac:dyDescent="0.2">
      <c r="A68" s="4"/>
      <c r="B68" s="4"/>
      <c r="C68" s="3" t="s">
        <v>58</v>
      </c>
      <c r="D68" s="4"/>
      <c r="E68" s="4" t="s">
        <v>67</v>
      </c>
      <c r="F68" s="4"/>
      <c r="G68" s="4"/>
      <c r="H68" s="6">
        <f>3500*2.9</f>
        <v>10150</v>
      </c>
      <c r="I68" s="4"/>
      <c r="J68" s="4"/>
    </row>
    <row r="69" spans="1:10" x14ac:dyDescent="0.2">
      <c r="A69" s="3"/>
      <c r="B69" s="4" t="s">
        <v>26</v>
      </c>
      <c r="C69" s="3" t="s">
        <v>59</v>
      </c>
      <c r="D69" s="4"/>
      <c r="E69" s="4"/>
      <c r="F69" s="4"/>
      <c r="G69" s="4"/>
      <c r="H69" s="4"/>
      <c r="I69" s="6">
        <f>H68</f>
        <v>10150</v>
      </c>
      <c r="J69" s="4"/>
    </row>
    <row r="70" spans="1:10" x14ac:dyDescent="0.2">
      <c r="A70" s="3"/>
      <c r="B70" s="4"/>
      <c r="C70" s="3"/>
      <c r="D70" s="15"/>
      <c r="E70" s="4"/>
      <c r="F70" s="4"/>
      <c r="G70" s="4"/>
      <c r="H70" s="3"/>
      <c r="I70" s="4"/>
      <c r="J70" s="4"/>
    </row>
    <row r="71" spans="1:10" x14ac:dyDescent="0.2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4" t="s">
        <v>31</v>
      </c>
      <c r="B72" s="4"/>
      <c r="C72" s="4"/>
      <c r="D72" s="4"/>
      <c r="E72" s="4"/>
      <c r="F72" s="4"/>
      <c r="G72" s="4"/>
      <c r="H72" s="4"/>
      <c r="I72" s="4"/>
      <c r="J72" s="4"/>
    </row>
    <row r="73" spans="1:10" ht="16" thickBot="1" x14ac:dyDescent="0.25">
      <c r="A73" s="4"/>
      <c r="B73" s="91" t="s">
        <v>60</v>
      </c>
      <c r="C73" s="92"/>
      <c r="D73" s="92"/>
      <c r="E73" s="92"/>
      <c r="F73" s="4"/>
      <c r="G73" s="91" t="s">
        <v>61</v>
      </c>
      <c r="H73" s="92"/>
      <c r="I73" s="92"/>
      <c r="J73" s="92"/>
    </row>
    <row r="74" spans="1:10" x14ac:dyDescent="0.2">
      <c r="A74" s="4"/>
      <c r="B74" s="4"/>
      <c r="C74" s="6">
        <f>H58</f>
        <v>4700</v>
      </c>
      <c r="D74" s="12"/>
      <c r="E74" s="87" t="s">
        <v>32</v>
      </c>
      <c r="F74" s="88"/>
      <c r="G74" s="88"/>
      <c r="H74" s="4"/>
      <c r="I74" s="13"/>
      <c r="J74" s="14">
        <f>I65</f>
        <v>5566.666666666667</v>
      </c>
    </row>
    <row r="75" spans="1:10" x14ac:dyDescent="0.2">
      <c r="A75" s="4"/>
      <c r="B75" s="15"/>
      <c r="C75" s="3"/>
      <c r="D75" s="16"/>
      <c r="E75" s="3"/>
      <c r="F75" s="7">
        <f>C74-J74</f>
        <v>-866.66666666666697</v>
      </c>
      <c r="G75" s="4" t="s">
        <v>33</v>
      </c>
      <c r="H75" s="4"/>
      <c r="I75" s="17"/>
      <c r="J75" s="4"/>
    </row>
    <row r="76" spans="1:10" x14ac:dyDescent="0.2">
      <c r="A76" s="4"/>
      <c r="B76" s="3"/>
      <c r="C76" s="3"/>
      <c r="D76" s="3"/>
      <c r="E76" s="3"/>
      <c r="F76" s="4"/>
      <c r="G76" s="3"/>
      <c r="H76" s="4"/>
      <c r="I76" s="4"/>
      <c r="J76" s="4"/>
    </row>
    <row r="77" spans="1:1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ht="16" thickBot="1" x14ac:dyDescent="0.25">
      <c r="A80" s="4"/>
      <c r="B80" s="91" t="s">
        <v>62</v>
      </c>
      <c r="C80" s="92"/>
      <c r="D80" s="92"/>
      <c r="E80" s="92"/>
      <c r="F80" s="4"/>
      <c r="G80" s="91" t="s">
        <v>63</v>
      </c>
      <c r="H80" s="92"/>
      <c r="I80" s="92"/>
      <c r="J80" s="92"/>
    </row>
    <row r="81" spans="1:10" x14ac:dyDescent="0.2">
      <c r="A81" s="4"/>
      <c r="B81" s="4"/>
      <c r="C81" s="6">
        <f>H64</f>
        <v>5566.666666666667</v>
      </c>
      <c r="D81" s="16"/>
      <c r="E81" s="87" t="s">
        <v>34</v>
      </c>
      <c r="F81" s="88"/>
      <c r="G81" s="88"/>
      <c r="H81" s="4"/>
      <c r="I81" s="18"/>
      <c r="J81" s="6">
        <f>I69</f>
        <v>10150</v>
      </c>
    </row>
    <row r="82" spans="1:10" x14ac:dyDescent="0.2">
      <c r="A82" s="15"/>
      <c r="B82" s="3"/>
      <c r="C82" s="3"/>
      <c r="D82" s="16"/>
      <c r="E82" s="4"/>
      <c r="F82" s="7">
        <f>C81-J81</f>
        <v>-4583.333333333333</v>
      </c>
      <c r="G82" s="4" t="s">
        <v>33</v>
      </c>
      <c r="H82" s="4"/>
      <c r="I82" s="17"/>
      <c r="J82" s="4"/>
    </row>
  </sheetData>
  <mergeCells count="19">
    <mergeCell ref="B54:G54"/>
    <mergeCell ref="B24:G24"/>
    <mergeCell ref="B25:G25"/>
    <mergeCell ref="B26:G26"/>
    <mergeCell ref="B36:E36"/>
    <mergeCell ref="G36:J36"/>
    <mergeCell ref="E37:G37"/>
    <mergeCell ref="B43:E43"/>
    <mergeCell ref="G43:J43"/>
    <mergeCell ref="E44:G44"/>
    <mergeCell ref="B51:G51"/>
    <mergeCell ref="B53:G53"/>
    <mergeCell ref="E81:G81"/>
    <mergeCell ref="B55:G55"/>
    <mergeCell ref="B73:E73"/>
    <mergeCell ref="G73:J73"/>
    <mergeCell ref="E74:G74"/>
    <mergeCell ref="B80:E80"/>
    <mergeCell ref="G80:J8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O96"/>
  <sheetViews>
    <sheetView topLeftCell="A55" workbookViewId="0">
      <selection activeCell="D95" sqref="D95"/>
    </sheetView>
  </sheetViews>
  <sheetFormatPr baseColWidth="10" defaultColWidth="8.83203125" defaultRowHeight="15" x14ac:dyDescent="0.2"/>
  <cols>
    <col min="3" max="3" width="9.5" bestFit="1" customWidth="1"/>
    <col min="4" max="4" width="13.83203125" bestFit="1" customWidth="1"/>
    <col min="5" max="5" width="12.33203125" bestFit="1" customWidth="1"/>
    <col min="6" max="6" width="19.33203125" bestFit="1" customWidth="1"/>
    <col min="8" max="8" width="12" bestFit="1" customWidth="1"/>
    <col min="9" max="9" width="9.5" bestFit="1" customWidth="1"/>
    <col min="10" max="11" width="12" bestFit="1" customWidth="1"/>
  </cols>
  <sheetData>
    <row r="1" spans="1:15" ht="21" x14ac:dyDescent="0.25">
      <c r="A1" s="19" t="s">
        <v>68</v>
      </c>
    </row>
    <row r="2" spans="1:15" x14ac:dyDescent="0.2">
      <c r="A2" s="20" t="s">
        <v>19</v>
      </c>
      <c r="B2" s="97" t="s">
        <v>79</v>
      </c>
      <c r="C2" s="90"/>
      <c r="D2" s="90"/>
      <c r="E2" s="90"/>
      <c r="F2" s="90"/>
      <c r="G2" s="90"/>
      <c r="H2" s="90"/>
      <c r="I2" s="21">
        <f>160000/1600</f>
        <v>100</v>
      </c>
      <c r="J2" s="22"/>
      <c r="K2" s="22"/>
      <c r="L2" s="22"/>
      <c r="M2" s="22"/>
      <c r="N2" s="22"/>
      <c r="O2" s="22"/>
    </row>
    <row r="3" spans="1:15" x14ac:dyDescent="0.2">
      <c r="A3" s="20"/>
      <c r="B3" s="97" t="s">
        <v>69</v>
      </c>
      <c r="C3" s="90"/>
      <c r="D3" s="90"/>
      <c r="E3" s="90"/>
      <c r="F3" s="90"/>
      <c r="G3" s="90"/>
      <c r="H3" s="90"/>
      <c r="I3" s="23">
        <v>16</v>
      </c>
      <c r="J3" s="22"/>
      <c r="K3" s="22"/>
      <c r="L3" s="22"/>
      <c r="M3" s="22"/>
      <c r="N3" s="22"/>
      <c r="O3" s="22"/>
    </row>
    <row r="4" spans="1:15" x14ac:dyDescent="0.2">
      <c r="A4" s="20"/>
      <c r="B4" s="22"/>
      <c r="C4" s="24"/>
      <c r="D4" s="24"/>
      <c r="E4" s="22"/>
      <c r="F4" s="22"/>
      <c r="G4" s="22"/>
      <c r="H4" s="22"/>
      <c r="I4" s="62">
        <f>SUM(I2:I3)</f>
        <v>116</v>
      </c>
      <c r="J4" s="22"/>
      <c r="K4" s="22"/>
      <c r="L4" s="22"/>
      <c r="M4" s="22"/>
      <c r="N4" s="22"/>
      <c r="O4" s="22"/>
    </row>
    <row r="5" spans="1:15" x14ac:dyDescent="0.2">
      <c r="A5" s="20"/>
      <c r="B5" s="97" t="s">
        <v>80</v>
      </c>
      <c r="C5" s="90"/>
      <c r="D5" s="90"/>
      <c r="E5" s="90"/>
      <c r="F5" s="90"/>
      <c r="G5" s="90"/>
      <c r="H5" s="90"/>
      <c r="I5" s="22"/>
      <c r="J5" s="22"/>
      <c r="K5" s="22"/>
      <c r="L5" s="22"/>
      <c r="M5" s="22"/>
      <c r="N5" s="22"/>
      <c r="O5" s="22"/>
    </row>
    <row r="6" spans="1:15" x14ac:dyDescent="0.2">
      <c r="A6" s="20"/>
      <c r="B6" s="97" t="s">
        <v>83</v>
      </c>
      <c r="C6" s="90"/>
      <c r="D6" s="90"/>
      <c r="E6" s="90"/>
      <c r="F6" s="90"/>
      <c r="G6" s="90"/>
      <c r="H6" s="90"/>
      <c r="I6" s="22"/>
      <c r="J6" s="21">
        <f>160000/4</f>
        <v>40000</v>
      </c>
      <c r="K6" s="22"/>
      <c r="L6" s="22"/>
      <c r="M6" s="22"/>
      <c r="N6" s="22"/>
      <c r="O6" s="22"/>
    </row>
    <row r="7" spans="1:15" x14ac:dyDescent="0.2">
      <c r="A7" s="20"/>
      <c r="B7" s="97" t="s">
        <v>81</v>
      </c>
      <c r="C7" s="90"/>
      <c r="D7" s="90"/>
      <c r="E7" s="90"/>
      <c r="F7" s="90"/>
      <c r="G7" s="90"/>
      <c r="H7" s="90"/>
      <c r="I7" s="22"/>
      <c r="J7" s="23">
        <f>250*I3</f>
        <v>4000</v>
      </c>
      <c r="K7" s="22"/>
      <c r="L7" s="22"/>
      <c r="M7" s="22"/>
      <c r="N7" s="22"/>
      <c r="O7" s="22"/>
    </row>
    <row r="8" spans="1:15" x14ac:dyDescent="0.2">
      <c r="A8" s="20"/>
      <c r="B8" s="97" t="s">
        <v>82</v>
      </c>
      <c r="C8" s="90"/>
      <c r="D8" s="90"/>
      <c r="E8" s="90"/>
      <c r="F8" s="90"/>
      <c r="G8" s="90"/>
      <c r="H8" s="90"/>
      <c r="I8" s="22"/>
      <c r="J8" s="61">
        <f>SUM(J6:J7)</f>
        <v>44000</v>
      </c>
      <c r="K8" s="22"/>
      <c r="L8" s="22"/>
      <c r="M8" s="22"/>
      <c r="N8" s="22"/>
      <c r="O8" s="22"/>
    </row>
    <row r="9" spans="1:15" x14ac:dyDescent="0.2">
      <c r="A9" s="24"/>
      <c r="B9" s="24"/>
      <c r="C9" s="24"/>
      <c r="D9" s="24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2">
      <c r="A10" s="20"/>
      <c r="B10" s="97" t="s">
        <v>70</v>
      </c>
      <c r="C10" s="90"/>
      <c r="D10" s="90"/>
      <c r="E10" s="90"/>
      <c r="F10" s="90"/>
      <c r="G10" s="90"/>
      <c r="H10" s="90"/>
      <c r="I10" s="22"/>
      <c r="J10" s="22"/>
      <c r="K10" s="22"/>
      <c r="L10" s="22"/>
      <c r="M10" s="22"/>
      <c r="N10" s="22"/>
      <c r="O10" s="22"/>
    </row>
    <row r="11" spans="1:15" x14ac:dyDescent="0.2">
      <c r="A11" s="20"/>
      <c r="B11" s="97" t="s">
        <v>84</v>
      </c>
      <c r="C11" s="90"/>
      <c r="D11" s="90"/>
      <c r="E11" s="90"/>
      <c r="F11" s="90"/>
      <c r="G11" s="90"/>
      <c r="H11" s="90"/>
      <c r="I11" s="22"/>
      <c r="J11" s="61">
        <f>250*I4</f>
        <v>29000</v>
      </c>
      <c r="K11" s="22"/>
      <c r="L11" s="22"/>
      <c r="M11" s="22"/>
      <c r="N11" s="22"/>
      <c r="O11" s="22"/>
    </row>
    <row r="12" spans="1:15" x14ac:dyDescent="0.2">
      <c r="A12" s="24"/>
      <c r="B12" s="24"/>
      <c r="C12" s="24"/>
      <c r="D12" s="24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2">
      <c r="A13" s="20"/>
      <c r="B13" s="97" t="s">
        <v>87</v>
      </c>
      <c r="C13" s="98"/>
      <c r="D13" s="98"/>
      <c r="E13" s="98"/>
      <c r="F13" s="98"/>
      <c r="G13" s="98"/>
      <c r="H13" s="98"/>
      <c r="I13" s="98"/>
      <c r="J13" s="22"/>
      <c r="K13" s="22"/>
      <c r="L13" s="22"/>
      <c r="M13" s="22"/>
      <c r="N13" s="22"/>
      <c r="O13" s="22"/>
    </row>
    <row r="14" spans="1:15" x14ac:dyDescent="0.2">
      <c r="A14" s="20"/>
      <c r="B14" s="97" t="s">
        <v>85</v>
      </c>
      <c r="C14" s="98"/>
      <c r="D14" s="98"/>
      <c r="E14" s="98"/>
      <c r="F14" s="98"/>
      <c r="G14" s="98"/>
      <c r="H14" s="98"/>
      <c r="I14" s="98"/>
      <c r="J14" s="22"/>
      <c r="K14" s="22"/>
      <c r="L14" s="22"/>
      <c r="M14" s="22"/>
      <c r="N14" s="22"/>
      <c r="O14" s="22"/>
    </row>
    <row r="15" spans="1:15" x14ac:dyDescent="0.2">
      <c r="A15" s="20"/>
      <c r="B15" s="97" t="s">
        <v>86</v>
      </c>
      <c r="C15" s="98"/>
      <c r="D15" s="98"/>
      <c r="E15" s="98"/>
      <c r="F15" s="98"/>
      <c r="G15" s="98"/>
      <c r="H15" s="98"/>
      <c r="I15" s="98"/>
      <c r="J15" s="63">
        <f>(400-250)*90</f>
        <v>13500</v>
      </c>
      <c r="K15" s="22" t="s">
        <v>71</v>
      </c>
      <c r="L15" s="22"/>
      <c r="M15" s="22"/>
      <c r="N15" s="22"/>
      <c r="O15" s="22"/>
    </row>
    <row r="16" spans="1:15" x14ac:dyDescent="0.2">
      <c r="A16" s="20"/>
      <c r="B16" s="97"/>
      <c r="C16" s="98"/>
      <c r="D16" s="98"/>
      <c r="E16" s="98"/>
      <c r="F16" s="98"/>
      <c r="G16" s="98"/>
      <c r="H16" s="98"/>
      <c r="I16" s="98"/>
      <c r="J16" s="22"/>
      <c r="K16" s="22"/>
      <c r="L16" s="22"/>
      <c r="M16" s="22"/>
      <c r="N16" s="22"/>
      <c r="O16" s="22"/>
    </row>
    <row r="17" spans="1:15" ht="16" thickBot="1" x14ac:dyDescent="0.25">
      <c r="A17" s="20" t="s">
        <v>22</v>
      </c>
      <c r="B17" s="56"/>
      <c r="C17" s="57"/>
      <c r="D17" s="57"/>
      <c r="E17" s="57"/>
      <c r="F17" s="57"/>
      <c r="G17" s="58"/>
      <c r="H17" s="58"/>
      <c r="I17" s="58" t="s">
        <v>23</v>
      </c>
      <c r="J17" s="58" t="s">
        <v>24</v>
      </c>
      <c r="K17" s="22"/>
      <c r="L17" s="22"/>
      <c r="M17" s="22"/>
      <c r="N17" s="22"/>
      <c r="O17" s="22"/>
    </row>
    <row r="18" spans="1:15" x14ac:dyDescent="0.2">
      <c r="A18" s="22"/>
      <c r="B18" s="22"/>
      <c r="C18" s="97" t="s">
        <v>72</v>
      </c>
      <c r="D18" s="90"/>
      <c r="E18" s="90"/>
      <c r="F18" s="90"/>
      <c r="G18" s="90"/>
      <c r="H18" s="22"/>
      <c r="I18" s="25">
        <f>SUM(J19:J20)</f>
        <v>40000</v>
      </c>
      <c r="J18" s="25"/>
      <c r="K18" s="22"/>
      <c r="L18" s="22"/>
      <c r="M18" s="22"/>
      <c r="N18" s="22"/>
      <c r="O18" s="22"/>
    </row>
    <row r="19" spans="1:15" x14ac:dyDescent="0.2">
      <c r="A19" s="20"/>
      <c r="B19" s="22" t="s">
        <v>26</v>
      </c>
      <c r="C19" s="97" t="s">
        <v>52</v>
      </c>
      <c r="D19" s="90"/>
      <c r="E19" s="90"/>
      <c r="F19" s="90"/>
      <c r="G19" s="90"/>
      <c r="H19" s="22"/>
      <c r="I19" s="25"/>
      <c r="J19" s="25">
        <v>40000</v>
      </c>
      <c r="K19" s="22"/>
      <c r="L19" s="22"/>
      <c r="M19" s="22"/>
      <c r="N19" s="22"/>
      <c r="O19" s="22"/>
    </row>
    <row r="20" spans="1:15" x14ac:dyDescent="0.2">
      <c r="A20" s="20"/>
      <c r="B20" s="22"/>
      <c r="C20" s="97"/>
      <c r="D20" s="90"/>
      <c r="E20" s="90"/>
      <c r="F20" s="90"/>
      <c r="G20" s="90"/>
      <c r="H20" s="22"/>
      <c r="I20" s="25"/>
      <c r="J20" s="25"/>
      <c r="K20" s="22"/>
      <c r="L20" s="22"/>
      <c r="M20" s="22"/>
      <c r="N20" s="22"/>
      <c r="O20" s="22"/>
    </row>
    <row r="21" spans="1:15" x14ac:dyDescent="0.2">
      <c r="A21" s="24"/>
      <c r="B21" s="22"/>
      <c r="C21" s="24"/>
      <c r="D21" s="22"/>
      <c r="E21" s="22"/>
      <c r="F21" s="22"/>
      <c r="G21" s="22"/>
      <c r="H21" s="22"/>
      <c r="I21" s="26"/>
      <c r="J21" s="26"/>
      <c r="K21" s="22"/>
      <c r="L21" s="22"/>
      <c r="M21" s="22"/>
      <c r="N21" s="22"/>
      <c r="O21" s="22"/>
    </row>
    <row r="22" spans="1:15" ht="16" thickBot="1" x14ac:dyDescent="0.25">
      <c r="A22" s="20"/>
      <c r="B22" s="56"/>
      <c r="C22" s="57"/>
      <c r="D22" s="57"/>
      <c r="E22" s="57"/>
      <c r="F22" s="57"/>
      <c r="G22" s="58"/>
      <c r="H22" s="58"/>
      <c r="I22" s="58" t="s">
        <v>23</v>
      </c>
      <c r="J22" s="58" t="s">
        <v>24</v>
      </c>
      <c r="K22" s="22"/>
      <c r="L22" s="22"/>
      <c r="M22" s="22"/>
      <c r="N22" s="22"/>
      <c r="O22" s="22"/>
    </row>
    <row r="23" spans="1:15" x14ac:dyDescent="0.2">
      <c r="A23" s="22"/>
      <c r="B23" s="22"/>
      <c r="C23" s="97" t="s">
        <v>73</v>
      </c>
      <c r="D23" s="90"/>
      <c r="E23" s="90"/>
      <c r="F23" s="90"/>
      <c r="G23" s="90"/>
      <c r="H23" s="22"/>
      <c r="I23" s="25">
        <f>J8</f>
        <v>44000</v>
      </c>
      <c r="J23" s="25"/>
      <c r="K23" s="22"/>
      <c r="L23" s="22"/>
      <c r="M23" s="22"/>
      <c r="N23" s="22"/>
      <c r="O23" s="22"/>
    </row>
    <row r="24" spans="1:15" x14ac:dyDescent="0.2">
      <c r="A24" s="20"/>
      <c r="B24" s="22" t="s">
        <v>26</v>
      </c>
      <c r="C24" s="97" t="s">
        <v>74</v>
      </c>
      <c r="D24" s="90"/>
      <c r="E24" s="90"/>
      <c r="F24" s="90"/>
      <c r="G24" s="90"/>
      <c r="H24" s="22"/>
      <c r="I24" s="25"/>
      <c r="J24" s="25">
        <f>I23</f>
        <v>44000</v>
      </c>
      <c r="K24" s="22"/>
      <c r="L24" s="22"/>
      <c r="M24" s="22"/>
      <c r="N24" s="22"/>
      <c r="O24" s="22"/>
    </row>
    <row r="25" spans="1:15" x14ac:dyDescent="0.2">
      <c r="A25" s="24"/>
      <c r="B25" s="22"/>
      <c r="C25" s="24"/>
      <c r="D25" s="22"/>
      <c r="E25" s="22"/>
      <c r="F25" s="22"/>
      <c r="G25" s="22"/>
      <c r="H25" s="22"/>
      <c r="I25" s="26"/>
      <c r="J25" s="26"/>
      <c r="K25" s="22"/>
      <c r="L25" s="22"/>
      <c r="M25" s="22"/>
      <c r="N25" s="22"/>
      <c r="O25" s="22"/>
    </row>
    <row r="26" spans="1:15" ht="16" thickBot="1" x14ac:dyDescent="0.25">
      <c r="A26" s="20"/>
      <c r="B26" s="56"/>
      <c r="C26" s="57"/>
      <c r="D26" s="57"/>
      <c r="E26" s="57"/>
      <c r="F26" s="57"/>
      <c r="G26" s="58"/>
      <c r="H26" s="58"/>
      <c r="I26" s="58" t="s">
        <v>23</v>
      </c>
      <c r="J26" s="58" t="s">
        <v>24</v>
      </c>
      <c r="K26" s="22"/>
      <c r="L26" s="22"/>
      <c r="M26" s="22"/>
      <c r="N26" s="22"/>
      <c r="O26" s="22"/>
    </row>
    <row r="27" spans="1:15" x14ac:dyDescent="0.2">
      <c r="A27" s="22"/>
      <c r="B27" s="22"/>
      <c r="C27" s="97" t="s">
        <v>29</v>
      </c>
      <c r="D27" s="90"/>
      <c r="E27" s="90"/>
      <c r="F27" s="90"/>
      <c r="G27" s="90"/>
      <c r="H27" s="22"/>
      <c r="I27" s="25">
        <f>J11</f>
        <v>29000</v>
      </c>
      <c r="J27" s="25"/>
      <c r="K27" s="22"/>
      <c r="L27" s="22"/>
      <c r="M27" s="22"/>
      <c r="N27" s="22"/>
      <c r="O27" s="22"/>
    </row>
    <row r="28" spans="1:15" x14ac:dyDescent="0.2">
      <c r="A28" s="20"/>
      <c r="B28" s="22" t="s">
        <v>26</v>
      </c>
      <c r="C28" s="97" t="s">
        <v>75</v>
      </c>
      <c r="D28" s="90"/>
      <c r="E28" s="90"/>
      <c r="F28" s="90"/>
      <c r="G28" s="90"/>
      <c r="H28" s="22"/>
      <c r="I28" s="25"/>
      <c r="J28" s="25">
        <f>I27</f>
        <v>29000</v>
      </c>
      <c r="K28" s="22"/>
      <c r="L28" s="22"/>
      <c r="M28" s="22"/>
      <c r="N28" s="22"/>
      <c r="O28" s="22"/>
    </row>
    <row r="29" spans="1:15" x14ac:dyDescent="0.2">
      <c r="A29" s="24"/>
      <c r="B29" s="22"/>
      <c r="C29" s="24"/>
      <c r="D29" s="22"/>
      <c r="E29" s="22"/>
      <c r="F29" s="22"/>
      <c r="G29" s="22"/>
      <c r="H29" s="22"/>
      <c r="I29" s="26"/>
      <c r="J29" s="26"/>
      <c r="K29" s="22"/>
      <c r="L29" s="22"/>
      <c r="M29" s="22"/>
      <c r="N29" s="22"/>
      <c r="O29" s="22"/>
    </row>
    <row r="30" spans="1:15" ht="16" thickBot="1" x14ac:dyDescent="0.25">
      <c r="A30" s="20"/>
      <c r="B30" s="56"/>
      <c r="C30" s="57"/>
      <c r="D30" s="57"/>
      <c r="E30" s="57"/>
      <c r="F30" s="57"/>
      <c r="G30" s="58"/>
      <c r="H30" s="58"/>
      <c r="I30" s="58" t="s">
        <v>23</v>
      </c>
      <c r="J30" s="58" t="s">
        <v>24</v>
      </c>
      <c r="K30" s="22"/>
      <c r="L30" s="22"/>
      <c r="M30" s="22"/>
      <c r="N30" s="22"/>
      <c r="O30" s="22"/>
    </row>
    <row r="31" spans="1:15" x14ac:dyDescent="0.2">
      <c r="A31" s="22"/>
      <c r="B31" s="22"/>
      <c r="C31" s="97" t="s">
        <v>76</v>
      </c>
      <c r="D31" s="90"/>
      <c r="E31" s="90"/>
      <c r="F31" s="90"/>
      <c r="G31" s="90"/>
      <c r="H31" s="22"/>
      <c r="I31" s="25">
        <f>J15</f>
        <v>13500</v>
      </c>
      <c r="J31" s="25"/>
      <c r="K31" s="22"/>
      <c r="L31" s="22"/>
      <c r="M31" s="22"/>
      <c r="N31" s="22"/>
      <c r="O31" s="22"/>
    </row>
    <row r="32" spans="1:15" x14ac:dyDescent="0.2">
      <c r="A32" s="20"/>
      <c r="B32" s="22" t="s">
        <v>26</v>
      </c>
      <c r="C32" s="97" t="s">
        <v>73</v>
      </c>
      <c r="D32" s="90"/>
      <c r="E32" s="90"/>
      <c r="F32" s="90"/>
      <c r="G32" s="90"/>
      <c r="H32" s="22"/>
      <c r="I32" s="25"/>
      <c r="J32" s="25">
        <f>I31</f>
        <v>13500</v>
      </c>
      <c r="K32" s="22"/>
      <c r="L32" s="22"/>
      <c r="M32" s="22"/>
      <c r="N32" s="22"/>
      <c r="O32" s="22"/>
    </row>
    <row r="33" spans="1:15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x14ac:dyDescent="0.2">
      <c r="A34" s="22"/>
      <c r="B34" s="40"/>
      <c r="C34" s="41"/>
      <c r="D34" s="41"/>
      <c r="E34" s="41"/>
      <c r="F34" s="33"/>
      <c r="G34" s="33"/>
      <c r="H34" s="40"/>
      <c r="I34" s="39"/>
      <c r="J34" s="39"/>
      <c r="K34" s="39"/>
      <c r="L34" s="22"/>
      <c r="M34" s="22"/>
      <c r="N34" s="22"/>
      <c r="O34" s="22"/>
    </row>
    <row r="35" spans="1:15" ht="20" x14ac:dyDescent="0.2">
      <c r="A35" s="60" t="s">
        <v>18</v>
      </c>
      <c r="B35" s="33"/>
      <c r="C35" s="40"/>
      <c r="D35" s="40"/>
      <c r="E35" s="33"/>
      <c r="F35" s="33"/>
      <c r="G35" s="33"/>
      <c r="H35" s="33"/>
      <c r="I35" s="40"/>
      <c r="J35" s="40"/>
      <c r="K35" s="46"/>
      <c r="L35" s="22"/>
      <c r="M35" s="22"/>
      <c r="N35" s="22"/>
      <c r="O35" s="22"/>
    </row>
    <row r="36" spans="1:15" x14ac:dyDescent="0.2">
      <c r="A36" s="22"/>
      <c r="B36" s="33"/>
      <c r="C36" s="40"/>
      <c r="D36" s="47"/>
      <c r="E36" s="33"/>
      <c r="F36" s="39"/>
      <c r="G36" s="39"/>
      <c r="H36" s="33"/>
      <c r="I36" s="40"/>
      <c r="J36" s="40"/>
      <c r="K36" s="46"/>
      <c r="L36" s="22"/>
      <c r="M36" s="22"/>
      <c r="N36" s="22"/>
      <c r="O36" s="22"/>
    </row>
    <row r="37" spans="1:15" ht="16" x14ac:dyDescent="0.2">
      <c r="A37" s="22"/>
      <c r="B37" s="33">
        <v>1</v>
      </c>
      <c r="C37" s="52" t="s">
        <v>88</v>
      </c>
      <c r="D37" s="40"/>
      <c r="E37" s="33"/>
      <c r="F37" s="33"/>
      <c r="G37" s="33"/>
      <c r="H37" s="33"/>
      <c r="I37" s="40"/>
      <c r="J37" s="33"/>
      <c r="K37" s="48"/>
      <c r="L37" s="22"/>
      <c r="M37" s="22"/>
      <c r="N37" s="22"/>
      <c r="O37" s="22"/>
    </row>
    <row r="38" spans="1:15" ht="16" x14ac:dyDescent="0.2">
      <c r="A38" s="22"/>
      <c r="B38" s="33">
        <v>2</v>
      </c>
      <c r="C38" s="52" t="s">
        <v>89</v>
      </c>
      <c r="D38" s="40"/>
      <c r="E38" s="35"/>
      <c r="F38" s="46"/>
      <c r="G38" s="33"/>
      <c r="H38" s="33"/>
      <c r="I38" s="40"/>
      <c r="J38" s="40"/>
      <c r="K38" s="33"/>
      <c r="L38" s="22"/>
      <c r="M38" s="22"/>
      <c r="N38" s="22"/>
      <c r="O38" s="22"/>
    </row>
    <row r="39" spans="1:15" ht="16" x14ac:dyDescent="0.2">
      <c r="A39" s="22"/>
      <c r="B39" s="40">
        <v>3</v>
      </c>
      <c r="C39" s="52" t="s">
        <v>90</v>
      </c>
      <c r="D39" s="39"/>
      <c r="E39" s="39"/>
      <c r="F39" s="33"/>
      <c r="G39" s="33"/>
      <c r="H39" s="40"/>
      <c r="I39" s="39"/>
      <c r="J39" s="39"/>
      <c r="K39" s="39"/>
      <c r="L39" s="22"/>
      <c r="M39" s="22"/>
      <c r="N39" s="22"/>
      <c r="O39" s="22"/>
    </row>
    <row r="40" spans="1:15" ht="16" x14ac:dyDescent="0.2">
      <c r="A40" s="22"/>
      <c r="B40" s="40">
        <v>4</v>
      </c>
      <c r="C40" s="52" t="s">
        <v>91</v>
      </c>
      <c r="D40" s="40"/>
      <c r="E40" s="49"/>
      <c r="F40" s="39"/>
      <c r="G40" s="39"/>
      <c r="H40" s="33"/>
      <c r="I40" s="40"/>
      <c r="J40" s="40"/>
      <c r="K40" s="46"/>
      <c r="L40" s="22"/>
      <c r="M40" s="22"/>
      <c r="N40" s="22"/>
      <c r="O40" s="22"/>
    </row>
    <row r="41" spans="1:15" ht="16" x14ac:dyDescent="0.2">
      <c r="A41" s="22"/>
      <c r="B41" s="40">
        <v>5</v>
      </c>
      <c r="C41" s="52" t="s">
        <v>92</v>
      </c>
      <c r="D41" s="40"/>
      <c r="E41" s="33"/>
      <c r="F41" s="33"/>
      <c r="G41" s="33"/>
      <c r="H41" s="33"/>
      <c r="I41" s="40"/>
      <c r="J41" s="40"/>
      <c r="K41" s="46"/>
      <c r="L41" s="22"/>
      <c r="M41" s="22"/>
      <c r="N41" s="22"/>
      <c r="O41" s="22"/>
    </row>
    <row r="42" spans="1:15" x14ac:dyDescent="0.2">
      <c r="A42" s="22"/>
      <c r="B42" s="33"/>
      <c r="C42" s="48"/>
      <c r="D42" s="40"/>
      <c r="E42" s="33"/>
      <c r="F42" s="46"/>
      <c r="G42" s="29"/>
      <c r="H42" s="33"/>
      <c r="I42" s="40"/>
      <c r="J42" s="33"/>
      <c r="K42" s="48"/>
      <c r="L42" s="22"/>
      <c r="M42" s="22"/>
      <c r="N42" s="22"/>
      <c r="O42" s="22"/>
    </row>
    <row r="43" spans="1:15" ht="20" x14ac:dyDescent="0.2">
      <c r="A43" s="60" t="s">
        <v>93</v>
      </c>
      <c r="B43" s="50"/>
      <c r="C43" s="41"/>
      <c r="D43" s="41"/>
      <c r="E43" s="41"/>
      <c r="F43" s="33"/>
      <c r="G43" s="41"/>
      <c r="H43" s="33"/>
      <c r="I43" s="33"/>
      <c r="J43" s="41"/>
      <c r="K43" s="33"/>
      <c r="L43" s="22"/>
      <c r="M43" s="22"/>
      <c r="N43" s="22"/>
      <c r="O43" s="22"/>
    </row>
    <row r="44" spans="1:15" x14ac:dyDescent="0.2">
      <c r="A44" s="22"/>
      <c r="B44" s="41"/>
      <c r="C44" s="41"/>
      <c r="D44" s="41"/>
      <c r="E44" s="41"/>
      <c r="F44" s="33"/>
      <c r="G44" s="41"/>
      <c r="H44" s="33"/>
      <c r="I44" s="41"/>
      <c r="J44" s="33"/>
      <c r="K44" s="33"/>
      <c r="L44" s="22"/>
      <c r="M44" s="22"/>
      <c r="N44" s="22"/>
      <c r="O44" s="22"/>
    </row>
    <row r="45" spans="1:15" x14ac:dyDescent="0.2">
      <c r="A45" s="22" t="s">
        <v>19</v>
      </c>
      <c r="B45" s="53" t="s">
        <v>94</v>
      </c>
      <c r="C45" s="41"/>
      <c r="D45" s="41"/>
      <c r="E45" s="41"/>
      <c r="F45" s="33"/>
      <c r="G45" s="41"/>
      <c r="H45" s="33"/>
      <c r="I45" s="41"/>
      <c r="J45" s="33"/>
      <c r="K45" s="33"/>
      <c r="L45" s="22"/>
      <c r="M45" s="22"/>
      <c r="N45" s="22"/>
      <c r="O45" s="22"/>
    </row>
    <row r="46" spans="1:15" x14ac:dyDescent="0.2">
      <c r="A46" s="22"/>
      <c r="B46" s="53" t="s">
        <v>95</v>
      </c>
      <c r="C46" s="31"/>
      <c r="D46" s="33"/>
      <c r="E46" s="40"/>
      <c r="F46" s="39"/>
      <c r="G46" s="39"/>
      <c r="H46" s="39"/>
      <c r="I46" s="31"/>
      <c r="J46" s="33"/>
      <c r="K46" s="33"/>
      <c r="L46" s="22"/>
      <c r="M46" s="22"/>
      <c r="N46" s="22"/>
      <c r="O46" s="22"/>
    </row>
    <row r="47" spans="1:15" x14ac:dyDescent="0.2">
      <c r="A47" s="22"/>
      <c r="B47" s="53" t="s">
        <v>96</v>
      </c>
      <c r="C47" s="40"/>
      <c r="D47" s="33"/>
      <c r="E47" s="32"/>
      <c r="F47" s="51"/>
      <c r="G47" s="46"/>
      <c r="H47" s="33"/>
      <c r="I47" s="40"/>
      <c r="J47" s="33"/>
      <c r="K47" s="33"/>
      <c r="L47" s="22"/>
      <c r="M47" s="22"/>
      <c r="N47" s="22"/>
      <c r="O47" s="22"/>
    </row>
    <row r="48" spans="1:15" x14ac:dyDescent="0.2">
      <c r="A48" s="22"/>
      <c r="B48" s="53" t="s">
        <v>97</v>
      </c>
      <c r="C48" s="33"/>
      <c r="D48" s="33"/>
      <c r="E48" s="33"/>
      <c r="F48" s="33"/>
      <c r="G48" s="33"/>
      <c r="H48" s="33"/>
      <c r="I48" s="33"/>
      <c r="J48" s="33"/>
      <c r="K48" s="33"/>
      <c r="L48" s="22"/>
      <c r="M48" s="22"/>
      <c r="N48" s="22"/>
      <c r="O48" s="22"/>
    </row>
    <row r="49" spans="1:15" x14ac:dyDescent="0.2">
      <c r="A49" s="22"/>
      <c r="B49" s="41"/>
      <c r="C49" s="41"/>
      <c r="D49" s="41"/>
      <c r="E49" s="41"/>
      <c r="F49" s="41"/>
      <c r="G49" s="41"/>
      <c r="H49" s="41"/>
      <c r="I49" s="41"/>
      <c r="J49" s="33"/>
      <c r="K49" s="33"/>
      <c r="L49" s="22"/>
      <c r="M49" s="22"/>
      <c r="N49" s="22"/>
      <c r="O49" s="22"/>
    </row>
    <row r="50" spans="1:15" x14ac:dyDescent="0.2">
      <c r="A50" s="22" t="s">
        <v>22</v>
      </c>
      <c r="B50" s="53" t="s">
        <v>98</v>
      </c>
      <c r="C50" s="33"/>
      <c r="D50" s="54">
        <v>800000</v>
      </c>
      <c r="E50" s="33"/>
      <c r="F50" s="33"/>
      <c r="G50" s="33"/>
      <c r="H50" s="33"/>
      <c r="I50" s="33"/>
      <c r="J50" s="33"/>
      <c r="K50" s="33"/>
      <c r="L50" s="22"/>
      <c r="M50" s="22"/>
      <c r="N50" s="22"/>
      <c r="O50" s="22"/>
    </row>
    <row r="51" spans="1:15" x14ac:dyDescent="0.2">
      <c r="A51" s="27"/>
      <c r="B51" s="53" t="s">
        <v>99</v>
      </c>
      <c r="C51" s="40"/>
      <c r="D51" s="54">
        <v>600000</v>
      </c>
      <c r="E51" s="40"/>
      <c r="F51" s="39"/>
      <c r="G51" s="39"/>
      <c r="H51" s="40"/>
      <c r="I51" s="39"/>
      <c r="J51" s="40"/>
      <c r="K51" s="39"/>
      <c r="L51" s="39"/>
      <c r="M51" s="96"/>
      <c r="N51" s="94"/>
      <c r="O51" s="28"/>
    </row>
    <row r="52" spans="1:15" x14ac:dyDescent="0.2">
      <c r="A52" s="27"/>
      <c r="B52" s="53" t="s">
        <v>100</v>
      </c>
      <c r="C52" s="32"/>
      <c r="D52" s="55">
        <v>8000</v>
      </c>
      <c r="E52" s="39"/>
      <c r="F52" s="39"/>
      <c r="G52" s="39"/>
      <c r="H52" s="39"/>
      <c r="I52" s="39"/>
      <c r="J52" s="40"/>
      <c r="K52" s="39"/>
      <c r="L52" s="39"/>
      <c r="M52" s="94"/>
      <c r="N52" s="94"/>
      <c r="O52" s="28"/>
    </row>
    <row r="53" spans="1:15" x14ac:dyDescent="0.2">
      <c r="A53" s="27"/>
      <c r="B53" s="53" t="s">
        <v>101</v>
      </c>
      <c r="C53" s="32"/>
      <c r="D53" s="33"/>
      <c r="E53" s="39"/>
      <c r="F53" s="39"/>
      <c r="G53" s="39"/>
      <c r="H53" s="39"/>
      <c r="I53" s="39"/>
      <c r="J53" s="40"/>
      <c r="K53" s="39"/>
      <c r="L53" s="39"/>
      <c r="M53" s="94"/>
      <c r="N53" s="94"/>
      <c r="O53" s="28"/>
    </row>
    <row r="54" spans="1:15" x14ac:dyDescent="0.2">
      <c r="A54" s="27"/>
      <c r="B54" s="53" t="s">
        <v>102</v>
      </c>
      <c r="C54" s="40"/>
      <c r="D54" s="54">
        <f>D50/D52</f>
        <v>100</v>
      </c>
      <c r="E54" s="31"/>
      <c r="F54" s="53" t="s">
        <v>103</v>
      </c>
      <c r="G54" s="39"/>
      <c r="H54" s="32"/>
      <c r="I54" s="33"/>
      <c r="J54" s="32"/>
      <c r="K54" s="33"/>
      <c r="L54" s="29"/>
      <c r="M54" s="29"/>
      <c r="N54" s="32"/>
      <c r="O54" s="29"/>
    </row>
    <row r="55" spans="1:15" x14ac:dyDescent="0.2">
      <c r="A55" s="27"/>
      <c r="B55" s="53" t="s">
        <v>104</v>
      </c>
      <c r="C55" s="40"/>
      <c r="D55" s="54">
        <f>D51/D52</f>
        <v>75</v>
      </c>
      <c r="E55" s="31"/>
      <c r="F55" s="53" t="s">
        <v>105</v>
      </c>
      <c r="G55" s="39"/>
      <c r="H55" s="42"/>
      <c r="I55" s="43"/>
      <c r="J55" s="44"/>
      <c r="K55" s="39"/>
      <c r="L55" s="34"/>
      <c r="M55" s="95"/>
      <c r="N55" s="94"/>
      <c r="O55" s="30"/>
    </row>
    <row r="56" spans="1:15" x14ac:dyDescent="0.2">
      <c r="A56" s="27"/>
      <c r="C56" s="40"/>
      <c r="D56" s="39"/>
      <c r="E56" s="31"/>
      <c r="F56" s="40"/>
      <c r="G56" s="39"/>
      <c r="H56" s="42"/>
      <c r="I56" s="43"/>
      <c r="J56" s="44"/>
      <c r="K56" s="39"/>
      <c r="L56" s="34"/>
      <c r="M56" s="95"/>
      <c r="N56" s="94"/>
      <c r="O56" s="30"/>
    </row>
    <row r="57" spans="1:15" x14ac:dyDescent="0.2">
      <c r="A57" s="27"/>
      <c r="B57" s="53" t="s">
        <v>106</v>
      </c>
      <c r="C57" s="40"/>
      <c r="D57" s="54">
        <f>D54+D55</f>
        <v>175</v>
      </c>
      <c r="E57" s="31"/>
      <c r="F57" s="40"/>
      <c r="G57" s="39"/>
      <c r="H57" s="42"/>
      <c r="I57" s="43"/>
      <c r="J57" s="44"/>
      <c r="K57" s="39"/>
      <c r="L57" s="34"/>
      <c r="M57" s="95"/>
      <c r="N57" s="94"/>
      <c r="O57" s="30"/>
    </row>
    <row r="58" spans="1:15" x14ac:dyDescent="0.2">
      <c r="A58" s="27"/>
      <c r="B58" s="53"/>
      <c r="C58" s="40"/>
      <c r="D58" s="41"/>
      <c r="E58" s="31"/>
      <c r="F58" s="40"/>
      <c r="G58" s="41"/>
      <c r="H58" s="42"/>
      <c r="I58" s="43"/>
      <c r="J58" s="44"/>
      <c r="K58" s="39"/>
      <c r="L58" s="34"/>
      <c r="M58" s="93"/>
      <c r="N58" s="94"/>
      <c r="O58" s="30"/>
    </row>
    <row r="59" spans="1:15" x14ac:dyDescent="0.2">
      <c r="A59" s="27" t="s">
        <v>107</v>
      </c>
      <c r="B59" s="53" t="s">
        <v>108</v>
      </c>
      <c r="C59" s="45"/>
      <c r="D59" s="64">
        <v>120</v>
      </c>
      <c r="E59" s="31"/>
      <c r="F59" s="45"/>
      <c r="G59" s="39"/>
      <c r="H59" s="42"/>
      <c r="I59" s="43"/>
      <c r="J59" s="33"/>
      <c r="K59" s="35"/>
      <c r="L59" s="36"/>
      <c r="M59" s="95"/>
      <c r="N59" s="94"/>
      <c r="O59" s="30"/>
    </row>
    <row r="60" spans="1:15" x14ac:dyDescent="0.2">
      <c r="A60" s="22"/>
      <c r="B60" s="53" t="s">
        <v>109</v>
      </c>
      <c r="C60" s="33"/>
      <c r="D60" s="65">
        <v>12.5</v>
      </c>
      <c r="E60" s="33" t="s">
        <v>112</v>
      </c>
      <c r="F60" s="33"/>
      <c r="G60" s="33"/>
      <c r="H60" s="33"/>
      <c r="I60" s="33"/>
      <c r="J60" s="33"/>
      <c r="K60" s="33"/>
      <c r="L60" s="33"/>
      <c r="M60" s="33"/>
      <c r="N60" s="33"/>
      <c r="O60" s="22"/>
    </row>
    <row r="61" spans="1:15" x14ac:dyDescent="0.2">
      <c r="A61" s="22"/>
      <c r="B61" s="53" t="s">
        <v>110</v>
      </c>
      <c r="C61" s="33"/>
      <c r="D61" s="65">
        <v>17.5</v>
      </c>
      <c r="E61" s="33"/>
      <c r="F61" s="33"/>
      <c r="G61" s="40"/>
      <c r="H61" s="39"/>
      <c r="I61" s="39"/>
      <c r="J61" s="39"/>
      <c r="K61" s="33"/>
      <c r="L61" s="33"/>
      <c r="M61" s="33"/>
      <c r="N61" s="33"/>
      <c r="O61" s="22"/>
    </row>
    <row r="62" spans="1:15" x14ac:dyDescent="0.2">
      <c r="A62" s="22"/>
      <c r="B62" s="53" t="s">
        <v>111</v>
      </c>
      <c r="C62" s="33"/>
      <c r="D62" s="33"/>
      <c r="E62" s="66">
        <v>150</v>
      </c>
      <c r="F62" s="39"/>
      <c r="G62" s="39"/>
      <c r="H62" s="37"/>
      <c r="I62" s="40"/>
      <c r="J62" s="39"/>
      <c r="K62" s="38"/>
      <c r="L62" s="33"/>
      <c r="M62" s="33"/>
      <c r="N62" s="33"/>
      <c r="O62" s="22"/>
    </row>
    <row r="63" spans="1:15" x14ac:dyDescent="0.2">
      <c r="A63" s="22"/>
      <c r="C63" s="33"/>
      <c r="D63" s="33"/>
      <c r="E63" s="33"/>
      <c r="F63" s="39"/>
      <c r="G63" s="39"/>
      <c r="H63" s="37"/>
      <c r="I63" s="40"/>
      <c r="J63" s="39"/>
      <c r="K63" s="38"/>
      <c r="L63" s="33"/>
      <c r="M63" s="33"/>
      <c r="N63" s="33"/>
      <c r="O63" s="22"/>
    </row>
    <row r="64" spans="1:15" x14ac:dyDescent="0.2">
      <c r="A64" s="22" t="s">
        <v>31</v>
      </c>
      <c r="B64" s="67" t="s">
        <v>113</v>
      </c>
      <c r="C64" s="33"/>
      <c r="D64" s="33"/>
      <c r="F64" s="33">
        <v>10</v>
      </c>
      <c r="G64" s="33" t="s">
        <v>124</v>
      </c>
      <c r="H64" s="37"/>
      <c r="I64" s="33"/>
      <c r="J64" s="33"/>
      <c r="K64" s="37"/>
      <c r="L64" s="33"/>
      <c r="M64" s="33"/>
      <c r="N64" s="33"/>
      <c r="O64" s="22"/>
    </row>
    <row r="65" spans="2:7" x14ac:dyDescent="0.2">
      <c r="B65" s="67" t="s">
        <v>114</v>
      </c>
    </row>
    <row r="66" spans="2:7" x14ac:dyDescent="0.2">
      <c r="B66" s="67" t="s">
        <v>115</v>
      </c>
      <c r="F66" s="69">
        <f>800000</f>
        <v>800000</v>
      </c>
    </row>
    <row r="67" spans="2:7" x14ac:dyDescent="0.2">
      <c r="B67" s="67" t="s">
        <v>116</v>
      </c>
      <c r="F67" s="70">
        <v>320000</v>
      </c>
      <c r="G67" s="67" t="s">
        <v>117</v>
      </c>
    </row>
    <row r="68" spans="2:7" x14ac:dyDescent="0.2">
      <c r="B68" s="67" t="s">
        <v>118</v>
      </c>
      <c r="F68" s="70">
        <v>480000</v>
      </c>
      <c r="G68" s="67" t="s">
        <v>119</v>
      </c>
    </row>
    <row r="69" spans="2:7" x14ac:dyDescent="0.2">
      <c r="D69" t="s">
        <v>120</v>
      </c>
      <c r="F69" s="69">
        <f>F68/4</f>
        <v>120000</v>
      </c>
      <c r="G69" s="67" t="s">
        <v>121</v>
      </c>
    </row>
    <row r="70" spans="2:7" x14ac:dyDescent="0.2">
      <c r="B70" s="67" t="s">
        <v>122</v>
      </c>
    </row>
    <row r="71" spans="2:7" x14ac:dyDescent="0.2">
      <c r="B71" s="67" t="s">
        <v>123</v>
      </c>
      <c r="F71" s="69">
        <f>40%*120000</f>
        <v>48000</v>
      </c>
    </row>
    <row r="74" spans="2:7" x14ac:dyDescent="0.2">
      <c r="B74" s="67"/>
    </row>
    <row r="78" spans="2:7" x14ac:dyDescent="0.2">
      <c r="B78" s="67"/>
    </row>
    <row r="80" spans="2:7" x14ac:dyDescent="0.2">
      <c r="B80" s="67"/>
    </row>
    <row r="81" spans="2:2" x14ac:dyDescent="0.2">
      <c r="B81" s="68"/>
    </row>
    <row r="82" spans="2:2" x14ac:dyDescent="0.2">
      <c r="B82" s="67"/>
    </row>
    <row r="86" spans="2:2" x14ac:dyDescent="0.2">
      <c r="B86" s="68"/>
    </row>
    <row r="87" spans="2:2" x14ac:dyDescent="0.2">
      <c r="B87" s="67"/>
    </row>
    <row r="88" spans="2:2" x14ac:dyDescent="0.2">
      <c r="B88" s="67"/>
    </row>
    <row r="89" spans="2:2" x14ac:dyDescent="0.2">
      <c r="B89" s="67"/>
    </row>
    <row r="90" spans="2:2" x14ac:dyDescent="0.2">
      <c r="B90" s="67"/>
    </row>
    <row r="91" spans="2:2" x14ac:dyDescent="0.2">
      <c r="B91" s="67"/>
    </row>
    <row r="92" spans="2:2" x14ac:dyDescent="0.2">
      <c r="B92" s="67"/>
    </row>
    <row r="93" spans="2:2" x14ac:dyDescent="0.2">
      <c r="B93" s="67"/>
    </row>
    <row r="94" spans="2:2" x14ac:dyDescent="0.2">
      <c r="B94" s="67"/>
    </row>
    <row r="95" spans="2:2" x14ac:dyDescent="0.2">
      <c r="B95" s="67"/>
    </row>
    <row r="96" spans="2:2" x14ac:dyDescent="0.2">
      <c r="B96" s="67"/>
    </row>
  </sheetData>
  <mergeCells count="27">
    <mergeCell ref="B16:I16"/>
    <mergeCell ref="B2:H2"/>
    <mergeCell ref="B3:H3"/>
    <mergeCell ref="B5:H5"/>
    <mergeCell ref="B6:H6"/>
    <mergeCell ref="B7:H7"/>
    <mergeCell ref="B8:H8"/>
    <mergeCell ref="B10:H10"/>
    <mergeCell ref="B11:H11"/>
    <mergeCell ref="B13:I13"/>
    <mergeCell ref="B14:I14"/>
    <mergeCell ref="B15:I15"/>
    <mergeCell ref="C28:G28"/>
    <mergeCell ref="C31:G31"/>
    <mergeCell ref="C32:G32"/>
    <mergeCell ref="C18:G18"/>
    <mergeCell ref="C19:G19"/>
    <mergeCell ref="C20:G20"/>
    <mergeCell ref="C23:G23"/>
    <mergeCell ref="C24:G24"/>
    <mergeCell ref="C27:G27"/>
    <mergeCell ref="M58:N58"/>
    <mergeCell ref="M59:N59"/>
    <mergeCell ref="M56:N56"/>
    <mergeCell ref="M57:N57"/>
    <mergeCell ref="M51:N53"/>
    <mergeCell ref="M55:N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J39"/>
  <sheetViews>
    <sheetView workbookViewId="0">
      <selection activeCell="E27" sqref="E27"/>
    </sheetView>
  </sheetViews>
  <sheetFormatPr baseColWidth="10" defaultColWidth="8.83203125" defaultRowHeight="15" x14ac:dyDescent="0.2"/>
  <cols>
    <col min="2" max="2" width="12.33203125" bestFit="1" customWidth="1"/>
    <col min="3" max="3" width="15.1640625" bestFit="1" customWidth="1"/>
    <col min="8" max="10" width="15.1640625" bestFit="1" customWidth="1"/>
  </cols>
  <sheetData>
    <row r="1" spans="1:10" ht="21" x14ac:dyDescent="0.25">
      <c r="A1" s="19" t="s">
        <v>125</v>
      </c>
    </row>
    <row r="2" spans="1:10" ht="17" thickBot="1" x14ac:dyDescent="0.25">
      <c r="A2" s="73" t="s">
        <v>19</v>
      </c>
      <c r="B2" s="105" t="s">
        <v>126</v>
      </c>
      <c r="C2" s="106"/>
      <c r="D2" s="74"/>
      <c r="E2" s="74"/>
      <c r="F2" s="74"/>
      <c r="G2" s="75"/>
      <c r="H2" s="75" t="s">
        <v>23</v>
      </c>
      <c r="I2" s="75" t="s">
        <v>24</v>
      </c>
      <c r="J2" s="76"/>
    </row>
    <row r="3" spans="1:10" ht="16" x14ac:dyDescent="0.2">
      <c r="A3" s="76"/>
      <c r="B3" s="76"/>
      <c r="C3" s="107" t="s">
        <v>127</v>
      </c>
      <c r="D3" s="108"/>
      <c r="E3" s="108"/>
      <c r="F3" s="108"/>
      <c r="G3" s="76"/>
      <c r="H3" s="77">
        <v>12000</v>
      </c>
      <c r="I3" s="77"/>
      <c r="J3" s="76"/>
    </row>
    <row r="4" spans="1:10" ht="16" x14ac:dyDescent="0.2">
      <c r="A4" s="76"/>
      <c r="B4" s="76"/>
      <c r="C4" s="101" t="s">
        <v>128</v>
      </c>
      <c r="D4" s="102"/>
      <c r="E4" s="102"/>
      <c r="F4" s="102"/>
      <c r="G4" s="76"/>
      <c r="H4" s="77">
        <v>25000</v>
      </c>
      <c r="I4" s="77"/>
      <c r="J4" s="76"/>
    </row>
    <row r="5" spans="1:10" ht="16" x14ac:dyDescent="0.2">
      <c r="A5" s="76"/>
      <c r="B5" s="76"/>
      <c r="C5" s="101" t="s">
        <v>129</v>
      </c>
      <c r="D5" s="102"/>
      <c r="E5" s="102"/>
      <c r="F5" s="102"/>
      <c r="G5" s="76"/>
      <c r="H5" s="77">
        <v>6000</v>
      </c>
      <c r="I5" s="77"/>
      <c r="J5" s="76"/>
    </row>
    <row r="6" spans="1:10" ht="16" x14ac:dyDescent="0.2">
      <c r="A6" s="76"/>
      <c r="B6" s="76"/>
      <c r="C6" s="101" t="s">
        <v>130</v>
      </c>
      <c r="D6" s="102"/>
      <c r="E6" s="102"/>
      <c r="F6" s="102"/>
      <c r="G6" s="76"/>
      <c r="H6" s="77">
        <v>3000</v>
      </c>
      <c r="I6" s="77"/>
      <c r="J6" s="76"/>
    </row>
    <row r="7" spans="1:10" ht="16" x14ac:dyDescent="0.2">
      <c r="A7" s="76"/>
      <c r="B7" s="76" t="s">
        <v>26</v>
      </c>
      <c r="C7" s="101" t="s">
        <v>52</v>
      </c>
      <c r="D7" s="102"/>
      <c r="E7" s="102"/>
      <c r="F7" s="102"/>
      <c r="G7" s="76"/>
      <c r="H7" s="77"/>
      <c r="I7" s="77">
        <f>SUM(H3:H6)</f>
        <v>46000</v>
      </c>
      <c r="J7" s="76"/>
    </row>
    <row r="8" spans="1:10" ht="16" x14ac:dyDescent="0.2">
      <c r="A8" s="76"/>
      <c r="B8" s="76"/>
      <c r="C8" s="76"/>
      <c r="D8" s="76"/>
      <c r="E8" s="76"/>
      <c r="F8" s="76"/>
      <c r="G8" s="76"/>
      <c r="H8" s="76"/>
      <c r="I8" s="76"/>
      <c r="J8" s="76"/>
    </row>
    <row r="9" spans="1:10" ht="17" thickBot="1" x14ac:dyDescent="0.25">
      <c r="A9" s="76"/>
      <c r="B9" s="105" t="s">
        <v>131</v>
      </c>
      <c r="C9" s="106"/>
      <c r="D9" s="106"/>
      <c r="E9" s="74"/>
      <c r="F9" s="74"/>
      <c r="G9" s="75"/>
      <c r="H9" s="75" t="s">
        <v>23</v>
      </c>
      <c r="I9" s="75" t="s">
        <v>24</v>
      </c>
      <c r="J9" s="76"/>
    </row>
    <row r="10" spans="1:10" ht="16" x14ac:dyDescent="0.2">
      <c r="A10" s="76"/>
      <c r="B10" s="76"/>
      <c r="C10" s="107" t="s">
        <v>132</v>
      </c>
      <c r="D10" s="108"/>
      <c r="E10" s="108"/>
      <c r="F10" s="108"/>
      <c r="G10" s="108"/>
      <c r="H10" s="77">
        <f>300000/12</f>
        <v>25000</v>
      </c>
      <c r="I10" s="77"/>
      <c r="J10" s="76"/>
    </row>
    <row r="11" spans="1:10" ht="16" x14ac:dyDescent="0.2">
      <c r="A11" s="76"/>
      <c r="B11" s="76"/>
      <c r="C11" s="101" t="s">
        <v>137</v>
      </c>
      <c r="D11" s="102"/>
      <c r="E11" s="102"/>
      <c r="F11" s="102"/>
      <c r="G11" s="102"/>
      <c r="H11" s="77">
        <f>800*12</f>
        <v>9600</v>
      </c>
      <c r="I11" s="77"/>
      <c r="J11" s="76"/>
    </row>
    <row r="12" spans="1:10" ht="16" x14ac:dyDescent="0.2">
      <c r="A12" s="76"/>
      <c r="B12" s="76" t="s">
        <v>26</v>
      </c>
      <c r="C12" s="101" t="s">
        <v>133</v>
      </c>
      <c r="D12" s="102"/>
      <c r="E12" s="102"/>
      <c r="F12" s="102"/>
      <c r="G12" s="102"/>
      <c r="H12" s="77"/>
      <c r="I12" s="77">
        <f>SUM(H10:H11)</f>
        <v>34600</v>
      </c>
      <c r="J12" s="76"/>
    </row>
    <row r="13" spans="1:10" ht="16" x14ac:dyDescent="0.2">
      <c r="A13" s="76"/>
      <c r="B13" s="76"/>
      <c r="C13" s="76"/>
      <c r="D13" s="76"/>
      <c r="E13" s="76"/>
      <c r="F13" s="76"/>
      <c r="G13" s="76"/>
      <c r="H13" s="76"/>
      <c r="I13" s="76"/>
      <c r="J13" s="76"/>
    </row>
    <row r="14" spans="1:10" ht="17" thickBot="1" x14ac:dyDescent="0.25">
      <c r="A14" s="76"/>
      <c r="B14" s="105" t="s">
        <v>134</v>
      </c>
      <c r="C14" s="106"/>
      <c r="D14" s="106"/>
      <c r="E14" s="74"/>
      <c r="F14" s="74"/>
      <c r="G14" s="75"/>
      <c r="H14" s="75" t="s">
        <v>23</v>
      </c>
      <c r="I14" s="75" t="s">
        <v>24</v>
      </c>
      <c r="J14" s="76"/>
    </row>
    <row r="15" spans="1:10" ht="16" x14ac:dyDescent="0.2">
      <c r="A15" s="76"/>
      <c r="B15" s="76"/>
      <c r="C15" s="107" t="s">
        <v>132</v>
      </c>
      <c r="D15" s="108"/>
      <c r="E15" s="108"/>
      <c r="F15" s="108"/>
      <c r="G15" s="108"/>
      <c r="H15" s="77">
        <f>90000/12</f>
        <v>7500</v>
      </c>
      <c r="I15" s="77"/>
      <c r="J15" s="76"/>
    </row>
    <row r="16" spans="1:10" ht="16" x14ac:dyDescent="0.2">
      <c r="A16" s="76"/>
      <c r="B16" s="76"/>
      <c r="C16" s="101" t="s">
        <v>138</v>
      </c>
      <c r="D16" s="102"/>
      <c r="E16" s="102"/>
      <c r="F16" s="102"/>
      <c r="G16" s="102"/>
      <c r="H16" s="77">
        <f>115000*0.03</f>
        <v>3450</v>
      </c>
      <c r="I16" s="77"/>
      <c r="J16" s="76"/>
    </row>
    <row r="17" spans="1:10" ht="16" x14ac:dyDescent="0.2">
      <c r="A17" s="76"/>
      <c r="B17" s="76" t="s">
        <v>26</v>
      </c>
      <c r="C17" s="101" t="s">
        <v>135</v>
      </c>
      <c r="D17" s="102"/>
      <c r="E17" s="102"/>
      <c r="F17" s="102"/>
      <c r="G17" s="102"/>
      <c r="H17" s="77"/>
      <c r="I17" s="77">
        <f>SUM(H15:H16)</f>
        <v>10950</v>
      </c>
      <c r="J17" s="76"/>
    </row>
    <row r="18" spans="1:10" ht="16" x14ac:dyDescent="0.2">
      <c r="A18" s="76"/>
      <c r="B18" s="76"/>
      <c r="C18" s="76"/>
      <c r="D18" s="76"/>
      <c r="E18" s="76"/>
      <c r="F18" s="76"/>
      <c r="G18" s="76"/>
      <c r="H18" s="76"/>
      <c r="I18" s="76"/>
      <c r="J18" s="76"/>
    </row>
    <row r="19" spans="1:10" ht="17" thickBot="1" x14ac:dyDescent="0.25">
      <c r="A19" s="73" t="s">
        <v>22</v>
      </c>
      <c r="B19" s="103" t="s">
        <v>72</v>
      </c>
      <c r="C19" s="104"/>
      <c r="D19" s="104"/>
      <c r="E19" s="104"/>
      <c r="F19" s="76"/>
      <c r="G19" s="103" t="s">
        <v>133</v>
      </c>
      <c r="H19" s="104"/>
      <c r="I19" s="104"/>
      <c r="J19" s="104"/>
    </row>
    <row r="20" spans="1:10" ht="16" x14ac:dyDescent="0.2">
      <c r="A20" s="76"/>
      <c r="B20" s="76" t="s">
        <v>136</v>
      </c>
      <c r="C20" s="78">
        <f>H4</f>
        <v>25000</v>
      </c>
      <c r="D20" s="79"/>
      <c r="E20" s="99" t="s">
        <v>32</v>
      </c>
      <c r="F20" s="100"/>
      <c r="G20" s="100"/>
      <c r="H20" s="76"/>
      <c r="I20" s="79" t="s">
        <v>77</v>
      </c>
      <c r="J20" s="78">
        <f>H10</f>
        <v>25000</v>
      </c>
    </row>
    <row r="21" spans="1:10" ht="16" x14ac:dyDescent="0.2">
      <c r="A21" s="76"/>
      <c r="B21" s="76" t="s">
        <v>136</v>
      </c>
      <c r="C21" s="78">
        <f>H3</f>
        <v>12000</v>
      </c>
      <c r="D21" s="80"/>
      <c r="E21" s="76"/>
      <c r="F21" s="76" t="s">
        <v>139</v>
      </c>
      <c r="G21" s="76"/>
      <c r="H21" s="76"/>
      <c r="I21" s="81" t="s">
        <v>78</v>
      </c>
      <c r="J21" s="78">
        <f>H11</f>
        <v>9600</v>
      </c>
    </row>
    <row r="22" spans="1:10" ht="16" x14ac:dyDescent="0.2">
      <c r="A22" s="76"/>
      <c r="B22" s="76"/>
      <c r="C22" s="82">
        <f>C21+C20</f>
        <v>37000</v>
      </c>
      <c r="D22" s="83"/>
      <c r="E22" s="76"/>
      <c r="F22" s="76"/>
      <c r="G22" s="76"/>
      <c r="H22" s="76"/>
      <c r="I22" s="81"/>
      <c r="J22" s="84">
        <f>I12</f>
        <v>34600</v>
      </c>
    </row>
    <row r="23" spans="1:10" ht="20" x14ac:dyDescent="0.2">
      <c r="A23" s="71"/>
      <c r="B23" s="71"/>
      <c r="C23" s="71"/>
      <c r="D23" s="71"/>
      <c r="E23" s="71"/>
      <c r="F23" s="72"/>
      <c r="G23" s="72"/>
      <c r="H23" s="71"/>
      <c r="I23" s="71"/>
      <c r="J23" s="71"/>
    </row>
    <row r="24" spans="1:10" ht="20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</row>
    <row r="25" spans="1:10" ht="17" thickBot="1" x14ac:dyDescent="0.25">
      <c r="A25" s="76"/>
      <c r="B25" s="103" t="s">
        <v>58</v>
      </c>
      <c r="C25" s="104"/>
      <c r="D25" s="104"/>
      <c r="E25" s="104"/>
      <c r="F25" s="76"/>
      <c r="G25" s="103" t="s">
        <v>135</v>
      </c>
      <c r="H25" s="104"/>
      <c r="I25" s="104"/>
      <c r="J25" s="104"/>
    </row>
    <row r="26" spans="1:10" ht="16" x14ac:dyDescent="0.2">
      <c r="A26" s="76"/>
      <c r="B26" s="76" t="s">
        <v>136</v>
      </c>
      <c r="C26" s="78">
        <f>H5</f>
        <v>6000</v>
      </c>
      <c r="D26" s="79"/>
      <c r="E26" s="99" t="s">
        <v>34</v>
      </c>
      <c r="F26" s="100"/>
      <c r="G26" s="100"/>
      <c r="H26" s="76"/>
      <c r="I26" s="79" t="s">
        <v>77</v>
      </c>
      <c r="J26" s="78">
        <f>H15</f>
        <v>7500</v>
      </c>
    </row>
    <row r="27" spans="1:10" ht="16" x14ac:dyDescent="0.2">
      <c r="A27" s="76"/>
      <c r="B27" s="76" t="s">
        <v>136</v>
      </c>
      <c r="C27" s="78">
        <f>H6</f>
        <v>3000</v>
      </c>
      <c r="D27" s="80"/>
      <c r="E27" s="76"/>
      <c r="F27" s="76" t="s">
        <v>140</v>
      </c>
      <c r="G27" s="76"/>
      <c r="H27" s="76"/>
      <c r="I27" s="81" t="s">
        <v>78</v>
      </c>
      <c r="J27" s="78">
        <f>H16</f>
        <v>3450</v>
      </c>
    </row>
    <row r="28" spans="1:10" ht="16" x14ac:dyDescent="0.2">
      <c r="A28" s="76"/>
      <c r="B28" s="76"/>
      <c r="C28" s="82">
        <f>SUM(C26:C27)</f>
        <v>9000</v>
      </c>
      <c r="D28" s="83"/>
      <c r="E28" s="76"/>
      <c r="F28" s="76"/>
      <c r="G28" s="76"/>
      <c r="H28" s="76"/>
      <c r="I28" s="81"/>
      <c r="J28" s="84">
        <f>I17</f>
        <v>10950</v>
      </c>
    </row>
    <row r="29" spans="1:10" ht="16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</row>
    <row r="30" spans="1:10" ht="21" x14ac:dyDescent="0.25">
      <c r="A30" s="19" t="s">
        <v>18</v>
      </c>
      <c r="B30" s="59"/>
      <c r="C30" s="59"/>
      <c r="D30" s="59"/>
      <c r="E30" s="59"/>
      <c r="F30" s="59"/>
      <c r="G30" s="59"/>
      <c r="H30" s="59"/>
      <c r="I30" s="59"/>
      <c r="J30" s="59"/>
    </row>
    <row r="31" spans="1:10" ht="16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</row>
    <row r="32" spans="1:10" s="59" customFormat="1" ht="16" x14ac:dyDescent="0.2">
      <c r="A32" s="85" t="s">
        <v>141</v>
      </c>
      <c r="B32" s="85"/>
      <c r="C32" s="86" t="s">
        <v>144</v>
      </c>
      <c r="E32" s="85"/>
      <c r="F32" s="85"/>
      <c r="G32" s="85"/>
      <c r="H32" s="85"/>
      <c r="I32" s="85"/>
    </row>
    <row r="33" spans="1:9" s="59" customFormat="1" ht="16" x14ac:dyDescent="0.2">
      <c r="A33" s="85"/>
      <c r="B33" s="85"/>
      <c r="C33" s="86" t="s">
        <v>142</v>
      </c>
      <c r="E33" s="85"/>
      <c r="F33" s="85"/>
      <c r="G33" s="85"/>
      <c r="H33" s="85"/>
      <c r="I33" s="85"/>
    </row>
    <row r="34" spans="1:9" s="59" customFormat="1" ht="16" x14ac:dyDescent="0.2">
      <c r="C34" s="86" t="s">
        <v>143</v>
      </c>
    </row>
    <row r="35" spans="1:9" ht="16" x14ac:dyDescent="0.2">
      <c r="C35" s="86" t="s">
        <v>145</v>
      </c>
    </row>
    <row r="36" spans="1:9" ht="16" x14ac:dyDescent="0.2">
      <c r="C36" s="86" t="s">
        <v>146</v>
      </c>
    </row>
    <row r="37" spans="1:9" ht="16" x14ac:dyDescent="0.2">
      <c r="C37" s="86" t="s">
        <v>147</v>
      </c>
    </row>
    <row r="39" spans="1:9" ht="16" x14ac:dyDescent="0.2">
      <c r="C39" s="86" t="s">
        <v>148</v>
      </c>
    </row>
  </sheetData>
  <mergeCells count="20">
    <mergeCell ref="C15:G15"/>
    <mergeCell ref="B2:C2"/>
    <mergeCell ref="C3:F3"/>
    <mergeCell ref="C4:F4"/>
    <mergeCell ref="C5:F5"/>
    <mergeCell ref="C6:F6"/>
    <mergeCell ref="C7:F7"/>
    <mergeCell ref="B9:D9"/>
    <mergeCell ref="C10:G10"/>
    <mergeCell ref="C11:G11"/>
    <mergeCell ref="C12:G12"/>
    <mergeCell ref="B14:D14"/>
    <mergeCell ref="E26:G26"/>
    <mergeCell ref="C16:G16"/>
    <mergeCell ref="C17:G17"/>
    <mergeCell ref="B19:E19"/>
    <mergeCell ref="G19:J19"/>
    <mergeCell ref="E20:G20"/>
    <mergeCell ref="B25:E25"/>
    <mergeCell ref="G25:J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Hoofdstuk 8</vt:lpstr>
      <vt:lpstr>Hoofdstuk 9</vt:lpstr>
      <vt:lpstr>Hoofdstuk 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Zerouali, H.</dc:creator>
  <cp:lastModifiedBy>Microsoft Office-gebruiker</cp:lastModifiedBy>
  <dcterms:created xsi:type="dcterms:W3CDTF">2020-06-22T10:52:05Z</dcterms:created>
  <dcterms:modified xsi:type="dcterms:W3CDTF">2020-06-22T20:56:58Z</dcterms:modified>
</cp:coreProperties>
</file>